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shalem.sharepoint.com/sites/docs/Shared Documents/תיקיות הקרן/תיפעול ופנים ארגוני/שיווק ותחזוקה דיגיטלית/אתר קרן שלם/הנחיות וטפסים/טפסים מעוצבים לאתר - רק של שרון נא לא לגעת!/מיקי/"/>
    </mc:Choice>
  </mc:AlternateContent>
  <xr:revisionPtr revIDLastSave="2" documentId="13_ncr:1_{2539A7C5-9FA1-445D-9E80-2EE87E8E9877}" xr6:coauthVersionLast="47" xr6:coauthVersionMax="47" xr10:uidLastSave="{AFA972AD-651A-4181-B55F-6B6E1398AD66}"/>
  <bookViews>
    <workbookView xWindow="-120" yWindow="-120" windowWidth="29040" windowHeight="15840" tabRatio="679" xr2:uid="{00000000-000D-0000-FFFF-FFFF00000000}"/>
  </bookViews>
  <sheets>
    <sheet name="הנחיות להגשת הבקשה" sheetId="25" r:id="rId1"/>
    <sheet name="שאלון למילוי הבקשה - חובה" sheetId="22" r:id="rId2"/>
    <sheet name="ציוד לחדרי קבוצות" sheetId="20" r:id="rId3"/>
    <sheet name="ציוד כללי" sheetId="14" r:id="rId4"/>
    <sheet name="מטבח ואזור אכילה" sheetId="18" r:id="rId5"/>
    <sheet name="ציוד יעודי" sheetId="28" r:id="rId6"/>
    <sheet name="סיכום לוועדה" sheetId="24" r:id="rId7"/>
  </sheets>
  <definedNames>
    <definedName name="BedroomType" localSheetId="0">#REF!</definedName>
    <definedName name="BedroomTyp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4" i="28" l="1"/>
  <c r="N63" i="28"/>
  <c r="N62" i="28"/>
  <c r="N61" i="28"/>
  <c r="N60" i="28"/>
  <c r="N59" i="28"/>
  <c r="N58" i="28"/>
  <c r="N57" i="28"/>
  <c r="N56" i="28"/>
  <c r="N55" i="28"/>
  <c r="N54" i="28"/>
  <c r="N53" i="28"/>
  <c r="N52" i="28"/>
  <c r="N51" i="28"/>
  <c r="N50" i="28"/>
  <c r="N49" i="28"/>
  <c r="N48" i="28"/>
  <c r="N47" i="28"/>
  <c r="N46" i="28"/>
  <c r="N45" i="28"/>
  <c r="N44" i="28"/>
  <c r="N43" i="28"/>
  <c r="N42" i="28"/>
  <c r="N41" i="28"/>
  <c r="N40" i="28"/>
  <c r="N39" i="28"/>
  <c r="N38" i="28"/>
  <c r="N37" i="28"/>
  <c r="N36" i="28"/>
  <c r="N35" i="28"/>
  <c r="N34" i="28"/>
  <c r="N33" i="28"/>
  <c r="N32" i="28"/>
  <c r="N31" i="28"/>
  <c r="N30" i="28"/>
  <c r="N29" i="28"/>
  <c r="N28" i="28"/>
  <c r="N27" i="28"/>
  <c r="N26" i="28"/>
  <c r="N25" i="28"/>
  <c r="N24" i="28"/>
  <c r="N23" i="28"/>
  <c r="N22" i="28"/>
  <c r="N21" i="28"/>
  <c r="N20" i="28"/>
  <c r="N19" i="28"/>
  <c r="N18" i="28"/>
  <c r="N17" i="28"/>
  <c r="N16" i="28"/>
  <c r="N15" i="28"/>
  <c r="N14" i="28"/>
  <c r="N13" i="28"/>
  <c r="N12" i="28"/>
  <c r="N11" i="28"/>
  <c r="N10" i="28"/>
  <c r="N9" i="28"/>
  <c r="N8" i="28"/>
  <c r="N7" i="28"/>
  <c r="E33" i="22"/>
  <c r="E6" i="24"/>
  <c r="F6" i="24" s="1"/>
  <c r="E7" i="24"/>
  <c r="F7" i="24" s="1"/>
  <c r="D7" i="24"/>
  <c r="D6" i="24"/>
  <c r="F35" i="22"/>
  <c r="F31" i="22"/>
  <c r="F29" i="22"/>
  <c r="F9" i="22"/>
  <c r="F11" i="22"/>
  <c r="F13" i="22"/>
  <c r="F15" i="22"/>
  <c r="F18" i="22"/>
  <c r="F20" i="22"/>
  <c r="F22" i="22"/>
  <c r="F24" i="22"/>
  <c r="F26" i="22"/>
  <c r="F33" i="22"/>
  <c r="F5" i="22"/>
  <c r="F7" i="22"/>
  <c r="C21" i="20"/>
  <c r="C20" i="20"/>
  <c r="C2" i="28"/>
  <c r="B2" i="28"/>
  <c r="C1" i="28"/>
  <c r="B1" i="28"/>
  <c r="B11" i="24"/>
  <c r="B13" i="24"/>
  <c r="B12" i="24"/>
  <c r="B10" i="24"/>
  <c r="B9" i="24"/>
  <c r="H26" i="18"/>
  <c r="H42" i="20"/>
  <c r="D52" i="14"/>
  <c r="C29" i="18"/>
  <c r="E29" i="18" s="1"/>
  <c r="C28" i="18"/>
  <c r="C27" i="18"/>
  <c r="E27" i="18" s="1"/>
  <c r="D26" i="18"/>
  <c r="C28" i="20"/>
  <c r="C17" i="20"/>
  <c r="C15" i="20"/>
  <c r="C18" i="20"/>
  <c r="C16" i="20"/>
  <c r="C14" i="20"/>
  <c r="G42" i="20"/>
  <c r="O42" i="20" s="1"/>
  <c r="E42" i="20"/>
  <c r="P42" i="20" l="1"/>
  <c r="G29" i="18"/>
  <c r="G28" i="18"/>
  <c r="G27" i="18"/>
  <c r="G26" i="18"/>
  <c r="E28" i="18"/>
  <c r="E26" i="18"/>
  <c r="C46" i="14"/>
  <c r="C14" i="14"/>
  <c r="P64" i="28"/>
  <c r="K64" i="28"/>
  <c r="I64" i="28"/>
  <c r="P63" i="28"/>
  <c r="K63" i="28"/>
  <c r="I63" i="28"/>
  <c r="P62" i="28"/>
  <c r="K62" i="28"/>
  <c r="I62" i="28"/>
  <c r="P61" i="28"/>
  <c r="K61" i="28"/>
  <c r="I61" i="28"/>
  <c r="P60" i="28"/>
  <c r="K60" i="28"/>
  <c r="I60" i="28"/>
  <c r="P59" i="28"/>
  <c r="K59" i="28"/>
  <c r="I59" i="28"/>
  <c r="P58" i="28"/>
  <c r="K58" i="28"/>
  <c r="I58" i="28"/>
  <c r="P57" i="28"/>
  <c r="K57" i="28"/>
  <c r="I57" i="28"/>
  <c r="P56" i="28"/>
  <c r="K56" i="28"/>
  <c r="I56" i="28"/>
  <c r="P55" i="28"/>
  <c r="K55" i="28"/>
  <c r="I55" i="28"/>
  <c r="P54" i="28"/>
  <c r="K54" i="28"/>
  <c r="I54" i="28"/>
  <c r="P53" i="28"/>
  <c r="K53" i="28"/>
  <c r="I53" i="28"/>
  <c r="P52" i="28"/>
  <c r="K52" i="28"/>
  <c r="I52" i="28"/>
  <c r="P51" i="28"/>
  <c r="K51" i="28"/>
  <c r="I51" i="28"/>
  <c r="P50" i="28"/>
  <c r="K50" i="28"/>
  <c r="I50" i="28"/>
  <c r="P49" i="28"/>
  <c r="K49" i="28"/>
  <c r="I49" i="28"/>
  <c r="P48" i="28"/>
  <c r="K48" i="28"/>
  <c r="I48" i="28"/>
  <c r="P47" i="28"/>
  <c r="K47" i="28"/>
  <c r="I47" i="28"/>
  <c r="P46" i="28"/>
  <c r="K46" i="28"/>
  <c r="I46" i="28"/>
  <c r="P45" i="28"/>
  <c r="K45" i="28"/>
  <c r="I45" i="28"/>
  <c r="P44" i="28"/>
  <c r="K44" i="28"/>
  <c r="I44" i="28"/>
  <c r="P43" i="28"/>
  <c r="K43" i="28"/>
  <c r="I43" i="28"/>
  <c r="P42" i="28"/>
  <c r="K42" i="28"/>
  <c r="I42" i="28"/>
  <c r="P41" i="28"/>
  <c r="K41" i="28"/>
  <c r="I41" i="28"/>
  <c r="P40" i="28"/>
  <c r="K40" i="28"/>
  <c r="I40" i="28"/>
  <c r="P39" i="28"/>
  <c r="K39" i="28"/>
  <c r="I39" i="28"/>
  <c r="P38" i="28"/>
  <c r="K38" i="28"/>
  <c r="I38" i="28"/>
  <c r="P37" i="28"/>
  <c r="K37" i="28"/>
  <c r="I37" i="28"/>
  <c r="P36" i="28"/>
  <c r="K36" i="28"/>
  <c r="I36" i="28"/>
  <c r="P35" i="28"/>
  <c r="K35" i="28"/>
  <c r="I35" i="28"/>
  <c r="P34" i="28"/>
  <c r="K34" i="28"/>
  <c r="I34" i="28"/>
  <c r="P33" i="28"/>
  <c r="K33" i="28"/>
  <c r="I33" i="28"/>
  <c r="P32" i="28"/>
  <c r="K32" i="28"/>
  <c r="I32" i="28"/>
  <c r="P31" i="28"/>
  <c r="K31" i="28"/>
  <c r="I31" i="28"/>
  <c r="P30" i="28"/>
  <c r="K30" i="28"/>
  <c r="I30" i="28"/>
  <c r="P29" i="28"/>
  <c r="K29" i="28"/>
  <c r="I29" i="28"/>
  <c r="P28" i="28"/>
  <c r="K28" i="28"/>
  <c r="I28" i="28"/>
  <c r="P27" i="28"/>
  <c r="K27" i="28"/>
  <c r="I27" i="28"/>
  <c r="P26" i="28"/>
  <c r="K26" i="28"/>
  <c r="I26" i="28"/>
  <c r="P25" i="28"/>
  <c r="K25" i="28"/>
  <c r="I25" i="28"/>
  <c r="P24" i="28"/>
  <c r="K24" i="28"/>
  <c r="I24" i="28"/>
  <c r="P23" i="28"/>
  <c r="K23" i="28"/>
  <c r="I23" i="28"/>
  <c r="P22" i="28"/>
  <c r="K22" i="28"/>
  <c r="I22" i="28"/>
  <c r="P21" i="28"/>
  <c r="K21" i="28"/>
  <c r="I21" i="28"/>
  <c r="P20" i="28"/>
  <c r="K20" i="28"/>
  <c r="I20" i="28"/>
  <c r="P19" i="28"/>
  <c r="K19" i="28"/>
  <c r="I19" i="28"/>
  <c r="P18" i="28"/>
  <c r="K18" i="28"/>
  <c r="I18" i="28"/>
  <c r="P17" i="28"/>
  <c r="K17" i="28"/>
  <c r="I17" i="28"/>
  <c r="P16" i="28"/>
  <c r="K16" i="28"/>
  <c r="I16" i="28"/>
  <c r="P15" i="28"/>
  <c r="K15" i="28"/>
  <c r="I15" i="28"/>
  <c r="P14" i="28"/>
  <c r="K14" i="28"/>
  <c r="I14" i="28"/>
  <c r="P13" i="28"/>
  <c r="K13" i="28"/>
  <c r="I13" i="28"/>
  <c r="P12" i="28"/>
  <c r="K12" i="28"/>
  <c r="I12" i="28"/>
  <c r="P11" i="28"/>
  <c r="K11" i="28"/>
  <c r="I11" i="28"/>
  <c r="P10" i="28"/>
  <c r="K10" i="28"/>
  <c r="I10" i="28"/>
  <c r="P9" i="28"/>
  <c r="K9" i="28"/>
  <c r="I9" i="28"/>
  <c r="P8" i="28"/>
  <c r="K8" i="28"/>
  <c r="I8" i="28"/>
  <c r="P7" i="28"/>
  <c r="K7" i="28"/>
  <c r="I7" i="28"/>
  <c r="N6" i="28"/>
  <c r="P6" i="28" s="1"/>
  <c r="K6" i="28"/>
  <c r="I6" i="28"/>
  <c r="N5" i="28"/>
  <c r="K5" i="28"/>
  <c r="I5" i="28"/>
  <c r="D35" i="14"/>
  <c r="O28" i="18" l="1"/>
  <c r="P28" i="18" s="1"/>
  <c r="O29" i="18"/>
  <c r="P29" i="18" s="1"/>
  <c r="O26" i="18"/>
  <c r="P26" i="18" s="1"/>
  <c r="O27" i="18"/>
  <c r="P27" i="18" s="1"/>
  <c r="P5" i="28"/>
  <c r="P65" i="28" s="1"/>
  <c r="H29" i="18"/>
  <c r="H28" i="18"/>
  <c r="G46" i="14"/>
  <c r="H27" i="18"/>
  <c r="G14" i="14"/>
  <c r="E46" i="14"/>
  <c r="E14" i="14"/>
  <c r="I65" i="28"/>
  <c r="O46" i="14" l="1"/>
  <c r="P46" i="14" s="1"/>
  <c r="H14" i="14"/>
  <c r="H46" i="14"/>
  <c r="C19" i="24"/>
  <c r="O14" i="14" l="1"/>
  <c r="P14" i="14" s="1"/>
  <c r="D23" i="18"/>
  <c r="D19" i="18"/>
  <c r="D17" i="18"/>
  <c r="D15" i="18"/>
  <c r="D14" i="18"/>
  <c r="D13" i="18"/>
  <c r="D12" i="18"/>
  <c r="C25" i="18"/>
  <c r="C24" i="18"/>
  <c r="C22" i="18"/>
  <c r="C21" i="18"/>
  <c r="D47" i="14"/>
  <c r="D45" i="14"/>
  <c r="D29" i="14"/>
  <c r="D24" i="14"/>
  <c r="C60" i="14"/>
  <c r="C59" i="14"/>
  <c r="C34" i="14"/>
  <c r="C22" i="14"/>
  <c r="C13" i="14"/>
  <c r="B65" i="14" l="1"/>
  <c r="C4" i="18" l="1"/>
  <c r="B4" i="18"/>
  <c r="C3" i="18"/>
  <c r="D3" i="18" s="1"/>
  <c r="B3" i="18"/>
  <c r="C2" i="18"/>
  <c r="B2" i="18"/>
  <c r="C1" i="18"/>
  <c r="B1" i="18"/>
  <c r="C4" i="14"/>
  <c r="B4" i="14"/>
  <c r="C3" i="14"/>
  <c r="D3" i="14" s="1"/>
  <c r="B3" i="14"/>
  <c r="C2" i="14"/>
  <c r="B2" i="14"/>
  <c r="C1" i="14"/>
  <c r="B1" i="14"/>
  <c r="C2" i="20"/>
  <c r="B2" i="20"/>
  <c r="C1" i="20"/>
  <c r="B1" i="20"/>
  <c r="C4" i="20"/>
  <c r="C3" i="20"/>
  <c r="D3" i="20" s="1"/>
  <c r="B4" i="20"/>
  <c r="B3" i="20"/>
  <c r="D53" i="14" l="1"/>
  <c r="C19" i="20" l="1"/>
  <c r="B7" i="18" l="1"/>
  <c r="B8" i="18"/>
  <c r="B7" i="14"/>
  <c r="B8" i="14"/>
  <c r="B6" i="14"/>
  <c r="C13" i="20" l="1"/>
  <c r="C13" i="24" l="1"/>
  <c r="C12" i="24"/>
  <c r="D12" i="24" s="1"/>
  <c r="C11" i="24"/>
  <c r="C10" i="24"/>
  <c r="C9" i="24"/>
  <c r="B17" i="24"/>
  <c r="B16" i="24"/>
  <c r="C24" i="24" l="1"/>
  <c r="C25" i="24" s="1"/>
  <c r="C26" i="24" s="1"/>
  <c r="B6" i="18" l="1"/>
  <c r="P51" i="20"/>
  <c r="O51" i="20"/>
  <c r="N51" i="20"/>
  <c r="J51" i="20"/>
  <c r="G51" i="20"/>
  <c r="E51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D40" i="20"/>
  <c r="C40" i="20"/>
  <c r="B40" i="20"/>
  <c r="A40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C34" i="20"/>
  <c r="B34" i="20"/>
  <c r="A34" i="20"/>
  <c r="B27" i="20"/>
  <c r="C27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A27" i="20"/>
  <c r="B64" i="14" l="1"/>
  <c r="B63" i="14"/>
  <c r="B50" i="20"/>
  <c r="B51" i="20" s="1"/>
  <c r="H14" i="20"/>
  <c r="P64" i="14" l="1"/>
  <c r="O64" i="14"/>
  <c r="N64" i="14"/>
  <c r="J64" i="14"/>
  <c r="H23" i="18" l="1"/>
  <c r="H21" i="18"/>
  <c r="H20" i="18"/>
  <c r="H19" i="18"/>
  <c r="H18" i="18"/>
  <c r="H17" i="18"/>
  <c r="H16" i="18"/>
  <c r="H15" i="18"/>
  <c r="H14" i="18"/>
  <c r="H13" i="18"/>
  <c r="H58" i="14"/>
  <c r="H53" i="14"/>
  <c r="H52" i="14"/>
  <c r="H47" i="14"/>
  <c r="H44" i="14"/>
  <c r="H43" i="14"/>
  <c r="H42" i="14"/>
  <c r="H41" i="14"/>
  <c r="H40" i="14"/>
  <c r="H33" i="14"/>
  <c r="H24" i="14"/>
  <c r="H23" i="14"/>
  <c r="H60" i="14"/>
  <c r="H22" i="14"/>
  <c r="H45" i="14"/>
  <c r="H34" i="14"/>
  <c r="H35" i="14"/>
  <c r="H13" i="14"/>
  <c r="H12" i="18"/>
  <c r="H41" i="20"/>
  <c r="G47" i="20"/>
  <c r="H47" i="20"/>
  <c r="G46" i="20"/>
  <c r="E46" i="20"/>
  <c r="G45" i="20"/>
  <c r="H45" i="20"/>
  <c r="G44" i="20"/>
  <c r="E44" i="20"/>
  <c r="G43" i="20"/>
  <c r="H43" i="20"/>
  <c r="G41" i="20"/>
  <c r="E41" i="20"/>
  <c r="H37" i="20"/>
  <c r="G36" i="20"/>
  <c r="E36" i="20"/>
  <c r="G35" i="20"/>
  <c r="H35" i="20"/>
  <c r="H31" i="20"/>
  <c r="G30" i="20"/>
  <c r="H30" i="20"/>
  <c r="G29" i="20"/>
  <c r="E29" i="20"/>
  <c r="G28" i="20"/>
  <c r="H28" i="20"/>
  <c r="G23" i="20"/>
  <c r="G22" i="20"/>
  <c r="H22" i="20"/>
  <c r="G21" i="20"/>
  <c r="H21" i="20"/>
  <c r="G20" i="20"/>
  <c r="G19" i="20"/>
  <c r="H19" i="20"/>
  <c r="G18" i="20"/>
  <c r="G17" i="20"/>
  <c r="H17" i="20"/>
  <c r="G16" i="20"/>
  <c r="G15" i="20"/>
  <c r="H15" i="20"/>
  <c r="G14" i="20"/>
  <c r="E14" i="20"/>
  <c r="G13" i="20"/>
  <c r="H13" i="20"/>
  <c r="O47" i="20" l="1"/>
  <c r="P47" i="20" s="1"/>
  <c r="O35" i="20"/>
  <c r="O22" i="20"/>
  <c r="P22" i="20" s="1"/>
  <c r="O15" i="20"/>
  <c r="P15" i="20" s="1"/>
  <c r="O23" i="20"/>
  <c r="P23" i="20" s="1"/>
  <c r="O16" i="20"/>
  <c r="P16" i="20" s="1"/>
  <c r="O21" i="20"/>
  <c r="P21" i="20"/>
  <c r="O14" i="20"/>
  <c r="P14" i="20" s="1"/>
  <c r="G31" i="20"/>
  <c r="O28" i="20"/>
  <c r="G24" i="20"/>
  <c r="O36" i="20"/>
  <c r="P36" i="20" s="1"/>
  <c r="O17" i="20"/>
  <c r="P17" i="20" s="1"/>
  <c r="O20" i="20"/>
  <c r="P20" i="20" s="1"/>
  <c r="O41" i="20"/>
  <c r="G48" i="20"/>
  <c r="O18" i="20"/>
  <c r="P18" i="20" s="1"/>
  <c r="O19" i="20"/>
  <c r="P19" i="20" s="1"/>
  <c r="O30" i="20"/>
  <c r="P30" i="20" s="1"/>
  <c r="O44" i="20"/>
  <c r="P44" i="20" s="1"/>
  <c r="O46" i="20"/>
  <c r="P46" i="20" s="1"/>
  <c r="O43" i="20"/>
  <c r="O45" i="20"/>
  <c r="P45" i="20" s="1"/>
  <c r="G37" i="20"/>
  <c r="E23" i="20"/>
  <c r="H23" i="20"/>
  <c r="E18" i="20"/>
  <c r="H18" i="20"/>
  <c r="E16" i="20"/>
  <c r="H16" i="20"/>
  <c r="E20" i="20"/>
  <c r="H20" i="20"/>
  <c r="P41" i="20"/>
  <c r="H44" i="20"/>
  <c r="H29" i="20"/>
  <c r="H46" i="20"/>
  <c r="E22" i="20"/>
  <c r="H36" i="20"/>
  <c r="E13" i="20"/>
  <c r="E15" i="20"/>
  <c r="E17" i="20"/>
  <c r="E19" i="20"/>
  <c r="E21" i="20"/>
  <c r="E28" i="20"/>
  <c r="E30" i="20"/>
  <c r="E35" i="20"/>
  <c r="E37" i="20" s="1"/>
  <c r="E43" i="20"/>
  <c r="E45" i="20"/>
  <c r="E47" i="20"/>
  <c r="E31" i="20" l="1"/>
  <c r="E48" i="20"/>
  <c r="J24" i="20"/>
  <c r="P28" i="20"/>
  <c r="E24" i="20"/>
  <c r="E52" i="20" s="1"/>
  <c r="N48" i="20"/>
  <c r="J48" i="20"/>
  <c r="N24" i="20"/>
  <c r="N31" i="20"/>
  <c r="O29" i="20"/>
  <c r="P29" i="20" s="1"/>
  <c r="J31" i="20"/>
  <c r="O13" i="20"/>
  <c r="J37" i="20"/>
  <c r="O48" i="20"/>
  <c r="P48" i="20" s="1"/>
  <c r="O37" i="20"/>
  <c r="P35" i="20"/>
  <c r="N37" i="20"/>
  <c r="P43" i="20"/>
  <c r="G52" i="20"/>
  <c r="J52" i="20" l="1"/>
  <c r="O24" i="20"/>
  <c r="P13" i="20"/>
  <c r="N52" i="20"/>
  <c r="O31" i="20"/>
  <c r="P31" i="20" s="1"/>
  <c r="P37" i="20"/>
  <c r="O52" i="20"/>
  <c r="P52" i="20" s="1"/>
  <c r="C16" i="24"/>
  <c r="P24" i="20"/>
  <c r="H59" i="14"/>
  <c r="H25" i="18" l="1"/>
  <c r="H24" i="18"/>
  <c r="H22" i="18"/>
  <c r="G13" i="18" l="1"/>
  <c r="G14" i="18"/>
  <c r="G15" i="18"/>
  <c r="G16" i="18"/>
  <c r="G17" i="18"/>
  <c r="G18" i="18"/>
  <c r="G19" i="18"/>
  <c r="G20" i="18"/>
  <c r="G21" i="18"/>
  <c r="G22" i="18"/>
  <c r="G23" i="18"/>
  <c r="G24" i="18"/>
  <c r="G25" i="18"/>
  <c r="G12" i="18"/>
  <c r="O24" i="18" l="1"/>
  <c r="P24" i="18" s="1"/>
  <c r="O23" i="18"/>
  <c r="P23" i="18" s="1"/>
  <c r="O22" i="18"/>
  <c r="P22" i="18" s="1"/>
  <c r="O21" i="18"/>
  <c r="P21" i="18" s="1"/>
  <c r="O20" i="18"/>
  <c r="P20" i="18" s="1"/>
  <c r="O19" i="18"/>
  <c r="P19" i="18"/>
  <c r="O18" i="18"/>
  <c r="P18" i="18" s="1"/>
  <c r="O17" i="18"/>
  <c r="P17" i="18" s="1"/>
  <c r="O16" i="18"/>
  <c r="P16" i="18" s="1"/>
  <c r="O15" i="18"/>
  <c r="P15" i="18"/>
  <c r="G30" i="18"/>
  <c r="C18" i="24" s="1"/>
  <c r="O14" i="18"/>
  <c r="P14" i="18" s="1"/>
  <c r="O25" i="18"/>
  <c r="P25" i="18"/>
  <c r="O13" i="18"/>
  <c r="P13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12" i="18"/>
  <c r="E60" i="14"/>
  <c r="E59" i="14"/>
  <c r="E58" i="14"/>
  <c r="E47" i="14"/>
  <c r="E45" i="14"/>
  <c r="E44" i="14"/>
  <c r="E43" i="14"/>
  <c r="E42" i="14"/>
  <c r="E41" i="14"/>
  <c r="E40" i="14"/>
  <c r="E35" i="14"/>
  <c r="E34" i="14"/>
  <c r="E33" i="14"/>
  <c r="J30" i="18" l="1"/>
  <c r="N30" i="18"/>
  <c r="O12" i="18"/>
  <c r="E30" i="18"/>
  <c r="E61" i="14"/>
  <c r="E48" i="14"/>
  <c r="E36" i="14"/>
  <c r="P12" i="18" l="1"/>
  <c r="O30" i="18"/>
  <c r="P30" i="18" s="1"/>
  <c r="H29" i="14"/>
  <c r="E24" i="14"/>
  <c r="E23" i="14"/>
  <c r="E22" i="14"/>
  <c r="E13" i="14"/>
  <c r="E25" i="14" l="1"/>
  <c r="E15" i="14"/>
  <c r="E29" i="14"/>
  <c r="E53" i="14" l="1"/>
  <c r="E52" i="14"/>
  <c r="E54" i="14" l="1"/>
  <c r="E65" i="14" s="1"/>
  <c r="G60" i="14" l="1"/>
  <c r="G59" i="14"/>
  <c r="G58" i="14"/>
  <c r="G53" i="14"/>
  <c r="G52" i="14"/>
  <c r="G47" i="14"/>
  <c r="G45" i="14"/>
  <c r="G44" i="14"/>
  <c r="G43" i="14"/>
  <c r="G42" i="14"/>
  <c r="G41" i="14"/>
  <c r="G40" i="14"/>
  <c r="G35" i="14"/>
  <c r="G34" i="14"/>
  <c r="G33" i="14"/>
  <c r="G29" i="14"/>
  <c r="G24" i="14"/>
  <c r="G23" i="14"/>
  <c r="G22" i="14"/>
  <c r="G13" i="14"/>
  <c r="O41" i="14" l="1"/>
  <c r="P41" i="14" s="1"/>
  <c r="N15" i="14"/>
  <c r="J15" i="14"/>
  <c r="G15" i="14"/>
  <c r="O44" i="14"/>
  <c r="P44" i="14" s="1"/>
  <c r="O23" i="14"/>
  <c r="P23" i="14" s="1"/>
  <c r="O47" i="14"/>
  <c r="P47" i="14" s="1"/>
  <c r="O24" i="14"/>
  <c r="P24" i="14" s="1"/>
  <c r="J54" i="14"/>
  <c r="O29" i="14"/>
  <c r="P29" i="14" s="1"/>
  <c r="O53" i="14"/>
  <c r="P53" i="14" s="1"/>
  <c r="N33" i="14"/>
  <c r="O33" i="14" s="1"/>
  <c r="P33" i="14" s="1"/>
  <c r="O43" i="14"/>
  <c r="P43" i="14" s="1"/>
  <c r="N34" i="14"/>
  <c r="O34" i="14" s="1"/>
  <c r="P34" i="14" s="1"/>
  <c r="O59" i="14"/>
  <c r="P59" i="14" s="1"/>
  <c r="O42" i="14"/>
  <c r="P42" i="14" s="1"/>
  <c r="O45" i="14"/>
  <c r="P45" i="14" s="1"/>
  <c r="N35" i="14"/>
  <c r="O35" i="14" s="1"/>
  <c r="P35" i="14" s="1"/>
  <c r="O60" i="14"/>
  <c r="P60" i="14" s="1"/>
  <c r="G61" i="14"/>
  <c r="G36" i="14"/>
  <c r="G48" i="14"/>
  <c r="G25" i="14"/>
  <c r="G54" i="14"/>
  <c r="J61" i="14" l="1"/>
  <c r="J36" i="14"/>
  <c r="J25" i="14"/>
  <c r="N25" i="14"/>
  <c r="O22" i="14"/>
  <c r="O52" i="14"/>
  <c r="N54" i="14"/>
  <c r="J48" i="14"/>
  <c r="J65" i="14" s="1"/>
  <c r="O58" i="14"/>
  <c r="N61" i="14"/>
  <c r="O40" i="14"/>
  <c r="N48" i="14"/>
  <c r="O13" i="14"/>
  <c r="N36" i="14"/>
  <c r="O36" i="14"/>
  <c r="P36" i="14" s="1"/>
  <c r="G65" i="14"/>
  <c r="O54" i="14" l="1"/>
  <c r="P54" i="14" s="1"/>
  <c r="P52" i="14"/>
  <c r="O25" i="14"/>
  <c r="P25" i="14" s="1"/>
  <c r="P22" i="14"/>
  <c r="O48" i="14"/>
  <c r="P48" i="14" s="1"/>
  <c r="P40" i="14"/>
  <c r="O61" i="14"/>
  <c r="P61" i="14" s="1"/>
  <c r="P58" i="14"/>
  <c r="N65" i="14"/>
  <c r="O15" i="14"/>
  <c r="P15" i="14" s="1"/>
  <c r="P13" i="14"/>
  <c r="O65" i="14"/>
  <c r="P65" i="14" s="1"/>
  <c r="C17" i="24"/>
  <c r="C20" i="24" l="1"/>
  <c r="D24" i="24" s="1"/>
  <c r="D25" i="24" l="1"/>
  <c r="D26" i="24" s="1"/>
</calcChain>
</file>

<file path=xl/sharedStrings.xml><?xml version="1.0" encoding="utf-8"?>
<sst xmlns="http://schemas.openxmlformats.org/spreadsheetml/2006/main" count="415" uniqueCount="275">
  <si>
    <t>מקפיא</t>
  </si>
  <si>
    <t>מעבד מזון מקצועי</t>
  </si>
  <si>
    <t>מיקרוגל</t>
  </si>
  <si>
    <t>סולם</t>
  </si>
  <si>
    <t>מכונת כביסה 7 ק"ג</t>
  </si>
  <si>
    <t>מייבש כביסה 7 ק"ג</t>
  </si>
  <si>
    <t>סך ציוד אחזקת המתחם</t>
  </si>
  <si>
    <t>דיפיבריליאטור</t>
  </si>
  <si>
    <t>מס'</t>
  </si>
  <si>
    <t>סך מחשבים וציוד מולטימדיה</t>
  </si>
  <si>
    <t>סך ציוד אבטחה ובטיחות קבוע</t>
  </si>
  <si>
    <t>הערות</t>
  </si>
  <si>
    <t>שואב אבק תעשייתי</t>
  </si>
  <si>
    <t>סך ציוד סניטריה</t>
  </si>
  <si>
    <t>סך ציוד מולטימדיה</t>
  </si>
  <si>
    <t>סך ריהוט וציוד חללים משותפים</t>
  </si>
  <si>
    <t>*</t>
  </si>
  <si>
    <t>סך ציוד עזרה ראשונה, מציל חיים וציוד חרום</t>
  </si>
  <si>
    <t xml:space="preserve">כל  המחירים והעלויות להלן  נקובים  בש"ח  וכוללים  מע"מ  </t>
  </si>
  <si>
    <t>הציוד המבוקש מיועד עבור המשתקמים בלבד ואינו  מיועד לעובדי  המסגרת ו/או מנהליה.</t>
  </si>
  <si>
    <t>כל המחירים והעלויות להלן נקובים בש"ח  וכוללים מע"מ.</t>
  </si>
  <si>
    <t xml:space="preserve">גירסה  עדכנית  לתאריך  </t>
  </si>
  <si>
    <t>רקע:</t>
  </si>
  <si>
    <t>בעשור  האחרון חל פיתוח מואץ, בהקמת מסגרות יום  בקהילה, עבור אנשים בוגרים (21+) עם מוגבלות, מתוך תפיסה הדוגלת בשילובם בקהילה, ובמתן פתרונות ומענים מגוונים, לבחירה של הפרט ובני משפחתו.</t>
  </si>
  <si>
    <t xml:space="preserve">הקרן לפיתוח שירותים לנכים של המוסד לביטוח לאומי, אשר הוקמה בשנת 1976 , מסייעת בפיתוח שירותים, המיועדים לשיפור איכות חייהם, שילובם ושיקומם של אנשים עם מוגבלות מגיל לידה עד גיל 65. </t>
  </si>
  <si>
    <t>המסמך נועד:</t>
  </si>
  <si>
    <t xml:space="preserve"> נאה   נעימה ואסתטית לפנים המבנה.</t>
  </si>
  <si>
    <t xml:space="preserve">הסדנאות  תחולקנה ל  2  רמות בהתאם  לעלותן – </t>
  </si>
  <si>
    <t>רמת מחיר  א' – סדנאות  יקרות- מחשבים ומולטימדיה , קרמיקה ,נגרות.</t>
  </si>
  <si>
    <t xml:space="preserve">ב.  מספר האנשים במסגרת, גיל, אפיון ותפקוד האנשים , כולל מיפוי אוכלוסייה עתידית ל - 5 שנים הקרובות.  </t>
  </si>
  <si>
    <t xml:space="preserve">ה. תוכנית העמדה של הציוד על גבי תוכנית אדריכלית בגודל  A3. </t>
  </si>
  <si>
    <t>ג.  תיאור הארגון , צוות , יש לציין  היקפי המשרות.</t>
  </si>
  <si>
    <t xml:space="preserve">ו. רשימת הציוד הקיים בציון משך השימוש שנעשה בו ומצבו הנוכחי. </t>
  </si>
  <si>
    <t>הציוד לסדנאות לא יכלול ציוד מתכלה.</t>
  </si>
  <si>
    <t>הציוד לסדנאות כולל ריהוט מתאים: כיסאות, שולחנות וארונות המותאמים לכמות האנשים בסדנה.</t>
  </si>
  <si>
    <t>א.    להגדיר תחומי והיקף הסיוע  של  הקרן  עבור הציוד  הנדרש למסגרות.</t>
  </si>
  <si>
    <t>מספר  הסדנאות המקסימלי  האפשרי  מותנה  בגודל  המסגרת  ומופיע בתקן עצמו.</t>
  </si>
  <si>
    <t>א. הסבר קצר על המסגרת : ייעוד, מטרות, היסטוריה , פעילות שוטפת של המסגרת, תכנים.</t>
  </si>
  <si>
    <t>ד. תיאור המבנה בו נמצאת המסגרת: בעלות על המבנה, שטח המבנה (ברוטו/נטו), האם המבנה חדש או קיים , טבלה המפרטת מספר החללים, ייעודם וגודלם.</t>
  </si>
  <si>
    <t>סך ציוד וריהוט לחדר קבוצה</t>
  </si>
  <si>
    <t>שם ספק</t>
  </si>
  <si>
    <t>מס חשבונית</t>
  </si>
  <si>
    <t>תאריך חשבונית</t>
  </si>
  <si>
    <t>הפרש בין הסכום שנרכש בפועל לעלות שאושרה</t>
  </si>
  <si>
    <t>שיעור ההפרש</t>
  </si>
  <si>
    <t>ציוד חדרי קבוצות - בקשה</t>
  </si>
  <si>
    <t>סכום - שנרכש בפועל כולל מע"מ</t>
  </si>
  <si>
    <t>ציוד וריהוט חדרי קבוצות - תקן</t>
  </si>
  <si>
    <t xml:space="preserve">מס'  </t>
  </si>
  <si>
    <t xml:space="preserve">ציוד </t>
  </si>
  <si>
    <t xml:space="preserve">מחיר ליחידה   </t>
  </si>
  <si>
    <t xml:space="preserve">סך עלות הציוד המבוקש  </t>
  </si>
  <si>
    <t xml:space="preserve">כמות    </t>
  </si>
  <si>
    <t>ציוד מטבח מחמם  - בקשה</t>
  </si>
  <si>
    <t>ריהוט וציוד חללים משותפים  - תקן</t>
  </si>
  <si>
    <t>ריהוט וציוד חללים משותפים  - בקשה</t>
  </si>
  <si>
    <t>ציוד אחזקת המתחם  - בקשה</t>
  </si>
  <si>
    <t>עלות הציוד</t>
  </si>
  <si>
    <t>כמות הציוד המבוקש</t>
  </si>
  <si>
    <t>סט כלי אוכל - בהתאם לכמות האנשים במסגרת בתוספת  20%</t>
  </si>
  <si>
    <t>מחשבים וציוד מולטימדיה לחדרי קבוצות - תקן</t>
  </si>
  <si>
    <t>מחשבים וציוד מולטימדיה לחדרי קבוצות - בקשה</t>
  </si>
  <si>
    <t>מחשבים וציוד מולטימדיה לחדרי קבוצות - דו"ח הוצאות כספי מפורט</t>
  </si>
  <si>
    <t>ציוד סניטריה לחדרי שרותים - תקן</t>
  </si>
  <si>
    <t>ציוד סניטריה לחדרי שרותים - בקשה</t>
  </si>
  <si>
    <t>ציוד גן, חצר ומרפסות - תקן</t>
  </si>
  <si>
    <t>ציוד גן, חצר ומרפסות - בקשה</t>
  </si>
  <si>
    <t>ציוד תעסוקה/ סדנאות - בקשה</t>
  </si>
  <si>
    <t>שירותי אדריכלות ועיצוב פנים - תקן</t>
  </si>
  <si>
    <t>שירותי אדריכלות ועיצוב פנים - בקשה</t>
  </si>
  <si>
    <t>ציוד מולטימדיה כללי - תקן</t>
  </si>
  <si>
    <t>ציוד מולטימדיה כללי - בקשה</t>
  </si>
  <si>
    <t>ציוד אחזקת המתחם - תקן</t>
  </si>
  <si>
    <t>ציוד אבטחה ובטיחות - תקן</t>
  </si>
  <si>
    <t>ציוד אבטחה ובטיחות - בקשה</t>
  </si>
  <si>
    <t>ציוד עזרה ראשונה, ציוד מציל חיים וציוד חרום - תקן</t>
  </si>
  <si>
    <t>ציוד עזרה ראשונה, ציוד מציל חיים וציוד חרום - בקשה</t>
  </si>
  <si>
    <t>סה"כ</t>
  </si>
  <si>
    <t>כלי מטבח (לפי 200 ₪ לאדם)</t>
  </si>
  <si>
    <t xml:space="preserve">קטגוריה ב'- ציוד כללי לסדנאות, חללים משותפים וציוד נוסף </t>
  </si>
  <si>
    <t>התראת חריגה</t>
  </si>
  <si>
    <t>הערות/ הסבר חריגות</t>
  </si>
  <si>
    <t>בשלב  א</t>
  </si>
  <si>
    <t>צפי עלות רכישה: בשלב  א</t>
  </si>
  <si>
    <t>ציוד חדרי קבוצות - שלב ב': דו"ח הוצאות כספי מפורט</t>
  </si>
  <si>
    <t>ציוד גן, חצר ומרפסות - שלב ב': דו"ח הוצאות כספי מפורט</t>
  </si>
  <si>
    <t>ציוד סניטריה לחדרי שרותים - שלב ב': דו"ח הוצאות כספי מפורט</t>
  </si>
  <si>
    <t>ציוד תעסוקה/ סדנאות - שלב ב': דו"ח הוצאות כספי מפורט</t>
  </si>
  <si>
    <t>ריהוט וציוד חללים משותפים  - שלב ב': דו"ח הוצאות כספי מפורט</t>
  </si>
  <si>
    <t>שירותי אדריכלות ועיצוב פנים - שלב ב': דו"ח הוצאות כספי מפורט</t>
  </si>
  <si>
    <t>ציוד מולטימדיה כללי - שלב ב': דו"ח הוצאות כספי מפורט</t>
  </si>
  <si>
    <t>ציוד אחזקת המתחם  - שלב ב': דו"ח הוצאות כספי מפורט</t>
  </si>
  <si>
    <t>ציוד אבטחה ובטיחות - שלב ב': דו"ח הוצאות כספי מפורט</t>
  </si>
  <si>
    <t>ציוד עזרה ראשונה, ציוד מציל חיים וציוד חרום - שלב ב': דו"ח הוצאות כספי מפורט</t>
  </si>
  <si>
    <t>ציוד מטבח מחמם  - שלב ב': דו"ח הוצאות כספי מפורט</t>
  </si>
  <si>
    <t xml:space="preserve">קטגוריה א'- ציוד וריהוט לחדרי קבוצות  </t>
  </si>
  <si>
    <t xml:space="preserve">סך ציוד גן, חצר ומרפסות  </t>
  </si>
  <si>
    <t xml:space="preserve">עלות ציוד התקן </t>
  </si>
  <si>
    <t xml:space="preserve">עלות הציוד המבוקש </t>
  </si>
  <si>
    <t>סך</t>
  </si>
  <si>
    <t xml:space="preserve">כמות תקן   </t>
  </si>
  <si>
    <t>עלות ציוד התקן כולל מע"מ</t>
  </si>
  <si>
    <t xml:space="preserve">מחיר התקן ליחידה כולל מע"מ   </t>
  </si>
  <si>
    <t xml:space="preserve">סך עלות הציוד המבוקש כולל מע"מ  </t>
  </si>
  <si>
    <t>צפי עלות רכישה כולל מע"מ</t>
  </si>
  <si>
    <t>בשלב א'</t>
  </si>
  <si>
    <t>שולחן בחדר קבוצה (לפי 4 אנשים לשולחן)</t>
  </si>
  <si>
    <t>תאריך הגשת הבקשה:</t>
  </si>
  <si>
    <t>שם הגוף המבקש:</t>
  </si>
  <si>
    <t>כתובת הגוף המבקש:</t>
  </si>
  <si>
    <t>שאלון למילוי ע"י  מגיש הבקשה:</t>
  </si>
  <si>
    <t>פרטי הגוף המבקש</t>
  </si>
  <si>
    <t>איש קשר בגוף המבקש:</t>
  </si>
  <si>
    <t>טלפון איש קשר בגוף המבקש:</t>
  </si>
  <si>
    <t>מייל איש קשר בגוף המבקש:</t>
  </si>
  <si>
    <t>פרטי המסגרת</t>
  </si>
  <si>
    <t>שם המסגרת:</t>
  </si>
  <si>
    <t>כתובת המסגרת:</t>
  </si>
  <si>
    <t>איש קשר במסגרת:</t>
  </si>
  <si>
    <t>טלפון איש קשר במסגרת:</t>
  </si>
  <si>
    <t>מייל איש קשר במסגרת:</t>
  </si>
  <si>
    <t>מאפייני המקום</t>
  </si>
  <si>
    <t>קו עימות:</t>
  </si>
  <si>
    <t>מספר האנשים שעבורם מיועד הפרויקט:</t>
  </si>
  <si>
    <t>הערות והסברים למילוי הבקשה:</t>
  </si>
  <si>
    <t>נא למלא את השאלון לעיל לפני מעבר לכתב הכמויות</t>
  </si>
  <si>
    <t>התקנת חלק מהציוד דורשת עבודות פיתוח, תשתיות ושיפוץ. במסגרת התקן לא ינתן מימון לעבודות הנ"ל</t>
  </si>
  <si>
    <t xml:space="preserve">נא להתייחס להערות בכל הגיליון לגבי הדרישות למשאבים, כ"א, תקנים, מתן  פירוט והסברים  </t>
  </si>
  <si>
    <t>המחירים כוללים הובלה והתקנה של הציוד</t>
  </si>
  <si>
    <t>דו"ח סיכום פרויקט בקשת הצטיידות</t>
  </si>
  <si>
    <t>קטגוריית ציוד</t>
  </si>
  <si>
    <t>סך בקשת הגוף שאושרה ע"י מנהל/ת התכנית (בש"ח וכולל מע"מ)</t>
  </si>
  <si>
    <t>סה"כ לפרוייקט</t>
  </si>
  <si>
    <t>גורם מממן</t>
  </si>
  <si>
    <t>אחוז מימון</t>
  </si>
  <si>
    <t xml:space="preserve">סכום מימון </t>
  </si>
  <si>
    <t>אחוז מימון מקסימלי-ביטוח לאומי</t>
  </si>
  <si>
    <t>מימון עצמי</t>
  </si>
  <si>
    <t>אחוז מימון מקסימלי לפי דירוג אשכול לאישור הוועדה (לפי אחוז השתתפות בט"ל וללא התחשבות בתקציב הסיוע המקסימלי בקול קורא)</t>
  </si>
  <si>
    <r>
      <t xml:space="preserve">הגוף המבקש מתבקש למלא פרטים </t>
    </r>
    <r>
      <rPr>
        <u/>
        <sz val="11"/>
        <rFont val="Times New Roman"/>
        <family val="1"/>
      </rPr>
      <t xml:space="preserve">רק </t>
    </r>
    <r>
      <rPr>
        <sz val="11"/>
        <rFont val="Times New Roman"/>
        <family val="1"/>
      </rPr>
      <t>בתאים המסומנים בצבע תכלת . אין לגעת בתאים אחרים.</t>
    </r>
  </si>
  <si>
    <t>כמויות התקן משתנות בהתאם  למספר האנשים במסגרת ומספר חדרי קבוצות.</t>
  </si>
  <si>
    <r>
      <t xml:space="preserve">מבקש  הציוד  מתבקש למלא  </t>
    </r>
    <r>
      <rPr>
        <u/>
        <sz val="11"/>
        <rFont val="Times New Roman"/>
        <family val="1"/>
        <scheme val="major"/>
      </rPr>
      <t>רק</t>
    </r>
    <r>
      <rPr>
        <sz val="11"/>
        <rFont val="Times New Roman"/>
        <family val="1"/>
        <scheme val="major"/>
      </rPr>
      <t xml:space="preserve">  את  התאים  הממורקרים בתכלת.</t>
    </r>
  </si>
  <si>
    <t>כסא בחדר קבוצה (לפי מספר אנשים)</t>
  </si>
  <si>
    <t>מערכת מצלמות אבטחה (התחשיב - עלות מערכת והתקנה  5,000 ₪  +  מצלמה אחת לכל חדר פעילות לפי 2,000 ₪  בתוספת 100% מכמות מצלמות  הנ"ל למקומות ציבוריים)</t>
  </si>
  <si>
    <t>מערכת כריזת חירום (מערכת הגברה לפי 5,000 ₪  + מיקרופון לפי 1,000 ₪  בכל חדר פעילות בתוספת 50% בחללים משוטפים)</t>
  </si>
  <si>
    <t xml:space="preserve">הנחיות והערות למילוי הבקשה בקטגוריה  ג' </t>
  </si>
  <si>
    <t xml:space="preserve">הנחיות והערות למילוי הבקשה בקטגוריה  ב' </t>
  </si>
  <si>
    <t>ארון לוקרים (כמות תאים לפי מס' אנשים בתוספת 10%)</t>
  </si>
  <si>
    <t>עבור  הסדנאות,  נדרש  להעביר פירוט  הכולל:  שם הסדנה, תכנים, תדירות הפעילות, כמות משתתפים מתוכננת  וכמות והכשרת הצוות המפעיל.</t>
  </si>
  <si>
    <t>הציוד לסדנאות כולל ריהוט מתאים.</t>
  </si>
  <si>
    <t>הערות:</t>
  </si>
  <si>
    <t>מכונת שטיפת רצפות (לפי גודל המסגרת)</t>
  </si>
  <si>
    <t>הנחיות והערות למילוי הבקשה בקטגוריה  א'</t>
  </si>
  <si>
    <t>*    קטגוריה  ג' - מטבח וחדר אוכל.</t>
  </si>
  <si>
    <t xml:space="preserve">*    קטגוריה  ב' - ציוד כללי לסדנאות, חללים משותפים וציוד נוסף </t>
  </si>
  <si>
    <t>סה"כ  וכולל מע"מ</t>
  </si>
  <si>
    <t>מבקש הציוד מתבקש למלא תחילה את ה"שאלון למילוי מגיש הבקשה"  במלואו.</t>
  </si>
  <si>
    <r>
      <t xml:space="preserve">מבקש  הציוד  מתבקש למלא  </t>
    </r>
    <r>
      <rPr>
        <u/>
        <sz val="11"/>
        <rFont val="Times New Roman"/>
        <family val="1"/>
        <scheme val="major"/>
      </rPr>
      <t>רק</t>
    </r>
    <r>
      <rPr>
        <sz val="11"/>
        <rFont val="Times New Roman"/>
        <family val="1"/>
        <scheme val="major"/>
      </rPr>
      <t xml:space="preserve">  את  התאים  הממורקרים בתכלת בלבד.</t>
    </r>
  </si>
  <si>
    <t>יש לרשום 2 הצעות מחיר לציוד בעלות עד 20,000 ₪ ו-3 הצעות מחיר לסכום גבוה יותר</t>
  </si>
  <si>
    <t>תחום פעילות/ קבוצת ההוצאות</t>
  </si>
  <si>
    <t>פירוט הציוד/הפריט</t>
  </si>
  <si>
    <t>תיאור הצורך בפריט/בציוד</t>
  </si>
  <si>
    <t>כמות מבוקשת</t>
  </si>
  <si>
    <t>הצעת מחיר א'</t>
  </si>
  <si>
    <t xml:space="preserve">הצעת מחיר ב' </t>
  </si>
  <si>
    <t xml:space="preserve">הצעת מחיר ג' </t>
  </si>
  <si>
    <t xml:space="preserve">סך עלות הבקשה </t>
  </si>
  <si>
    <t>בקשת מחיר חריג</t>
  </si>
  <si>
    <t>הערות הגוף המבקש</t>
  </si>
  <si>
    <t>אישור כמות</t>
  </si>
  <si>
    <t>כמות מאושרת</t>
  </si>
  <si>
    <t>אישור מחיר חריג</t>
  </si>
  <si>
    <t>תקציב מאושר</t>
  </si>
  <si>
    <t>הערות מנהל/ת התוכנית</t>
  </si>
  <si>
    <t>הערות והסברים לגוף המבקש:</t>
  </si>
  <si>
    <t>הערות והסברים למנהל/ת התכנית:</t>
  </si>
  <si>
    <t>יש לרשום 2 הצעות מחיר לציוד בעלות עד 20,000 ₪ ו-3 הצעות מחיר לסכום גבוה יותר.</t>
  </si>
  <si>
    <t xml:space="preserve">בשלב הראשון מאשרים את כמות הציוד: אם בוחרים "מאושר" הכמות תתעדכן לפי כמות הבקשה, במקרים אחרים - 0. במקרה בחירת "מאושר חלקי" יש לרשום את הכמות המאושרת. </t>
  </si>
  <si>
    <t>התוכנה באופן אוטומטי מחשבת את עלות הציוד לפי ההצעה הזולה.</t>
  </si>
  <si>
    <t>חשוב לציין שכאשר בכל מקום בעמודה "כמות מאושרת" מעדכנים מספרים באופן ידני הנוסחה שרשומה בתא הנבחר נמחקת.</t>
  </si>
  <si>
    <t>אם יש צורך בהזמנת ציוד יקר יותר נא לבחור את ההצעה הרצויה בעמודה "בקשת מחיר חריג" ועלות הציוד תחושב לפי ההצעה הנבחרת.</t>
  </si>
  <si>
    <t>בשלב השני מאשרים מחירים חריגים: אם הגוף בוחר הצעה זולה אין להתייחס לעמודה הזאת. אם ישנה בקשה חריגה אישור הבקשה בוחר מחיר מבוקש. חוסר אישור בוחר את ההצעה הזולה.</t>
  </si>
  <si>
    <t>אם בוחרים ציוד לפי ההצעה הגבוה מהמינימלית יש לתת הסבר בשדה הערות.</t>
  </si>
  <si>
    <t>קטגוריה  ג' - ציוד מטבח מחמם ואזור אכילה</t>
  </si>
  <si>
    <r>
      <t xml:space="preserve">קטגוריה  ג' - ציוד מטבח </t>
    </r>
    <r>
      <rPr>
        <b/>
        <sz val="11"/>
        <color theme="1"/>
        <rFont val="Times New Roman"/>
        <family val="1"/>
      </rPr>
      <t>מחמם</t>
    </r>
    <r>
      <rPr>
        <sz val="11"/>
        <color theme="1"/>
        <rFont val="Times New Roman"/>
        <family val="1"/>
      </rPr>
      <t xml:space="preserve"> ואיזור אכילה</t>
    </r>
  </si>
  <si>
    <t>ציוד תעסוקה/ סדנאות/ ספורט - תקן</t>
  </si>
  <si>
    <t xml:space="preserve">מתקן נייר טואלט כפול </t>
  </si>
  <si>
    <t xml:space="preserve">פח אשפה </t>
  </si>
  <si>
    <t xml:space="preserve">דיספנסר לסבון נוזלי  </t>
  </si>
  <si>
    <t xml:space="preserve">מתקן מגבות נייר </t>
  </si>
  <si>
    <t xml:space="preserve">מראה </t>
  </si>
  <si>
    <t xml:space="preserve">מתקן ניקוי אסלה </t>
  </si>
  <si>
    <t>מאחז יד</t>
  </si>
  <si>
    <t>כורסא  (אחד ל- 10 אנשים)</t>
  </si>
  <si>
    <t>כוננית מדפים (אחד ל- 10 אנשים)</t>
  </si>
  <si>
    <t>שולחן מחשב (אחד ל- 10 אנשים)</t>
  </si>
  <si>
    <t>ארון איחסון (אחד ל- 10 אנשים)</t>
  </si>
  <si>
    <t>שלוט פנים לאיפיון חדרים (סכום גלובלי)</t>
  </si>
  <si>
    <t xml:space="preserve">וילונות חסיני אש  (סכום גלובלי) </t>
  </si>
  <si>
    <t xml:space="preserve">טלוויזיה  + מגן </t>
  </si>
  <si>
    <t>מחשב קומפלט (אחד ל- 10 אנשים)</t>
  </si>
  <si>
    <t xml:space="preserve">מדפסת משולבת </t>
  </si>
  <si>
    <t xml:space="preserve">שמשיה למרפסת </t>
  </si>
  <si>
    <t xml:space="preserve">פינת ישיבה למרפסת כיתה </t>
  </si>
  <si>
    <t>ציוד מטבח מחמם ואזור אכילה - תקן</t>
  </si>
  <si>
    <t>סה"כ ציוד מטבח מחמם ואזור אכילה</t>
  </si>
  <si>
    <t>כסא לאזור אכילה (לפי מספר אנשים)</t>
  </si>
  <si>
    <t>סה"כ ציוד יעודי</t>
  </si>
  <si>
    <t>ראה הערות בסוף הטבלה</t>
  </si>
  <si>
    <t>מערכת הקרנה ומסך חשמלי/ מסך טלויזיה גדול</t>
  </si>
  <si>
    <t>הצעה ב</t>
  </si>
  <si>
    <t>קטגוריה ד' - ציוד יעודי</t>
  </si>
  <si>
    <t>קטגוריה  ד' - צייוד יעודי</t>
  </si>
  <si>
    <t>שולחן לאזור אכילה (לפי 4 אנשים לשולחן)</t>
  </si>
  <si>
    <t>מראה (לפי מספר חדרים בתוספת אחד לחללים משותפים)</t>
  </si>
  <si>
    <t>שעון קיר (לפי מספר חדרים בתוספת אחד לחללים משותפים)</t>
  </si>
  <si>
    <t>דירוג סוציואקונומי של הישוב:</t>
  </si>
  <si>
    <t>מספר חדרי קבוצות כולל חדרי פעילות וסדנאות:</t>
  </si>
  <si>
    <t>11.09.2025</t>
  </si>
  <si>
    <t>קביעת תקן ריהוט וציוד כללי בסיסי, למרכזי פעילות יומית- מרחבים, לאנשים עם מוגבלות פיזית, חושית, שכלית התפתחותית, נפשית ועל הרצף האוטיסטי.</t>
  </si>
  <si>
    <t>תקן ציוד כללי בסיסי למרכזי פעילות יומית לאנשים עם מוגבלות- מרחבים</t>
  </si>
  <si>
    <t>מסגרת פעילות יומית - מרחבים, מיועדת לאנשים עם מוגבלות שכלית התפתחותית, פיזית, חושית, הנמכה קוגניטיבית, אנשים על הרצף האוטיסטי, אנשים עם מוגבלות נפשית מגיל 21 ומעלה.</t>
  </si>
  <si>
    <t xml:space="preserve">מדובר  באוכלוסייה הזקוקה  לתמיכות רבות  בחיי  היום – יום. המסגרות מוכרות ומתוקצבות ע"י משרד העבודה והרווחה והשרותים החברתיים / משרד הבריאות. </t>
  </si>
  <si>
    <t xml:space="preserve"> *   התקן כולל תקציב המיועד לקבלת שירותי עיצוב פנים   על מנת לתת חזות  </t>
  </si>
  <si>
    <t xml:space="preserve">* סדנאות - התקן מאפשר בחירה בין  מגוון  סדנאות. מגיש הבקשה  יתבקש  להציג את היקף הפעילות של הסדנה, </t>
  </si>
  <si>
    <t>שם הסדנה, תכני הסדנה, מספר משתתפים ומיקום פיזי של הסדנה במבנה.</t>
  </si>
  <si>
    <t xml:space="preserve"> במידה ותירכש כמות גדולה של פריטי ציוד מאותו סוג, ו/או תבוצע רכישה </t>
  </si>
  <si>
    <t xml:space="preserve">מרוכזת של כמות גדולה של פריטי ציוד שונים מאותו ספק, באחריות המסגרת לקבל "הנחת כמות". </t>
  </si>
  <si>
    <t xml:space="preserve">הבקשה תכלול את הפרטים הבאים: </t>
  </si>
  <si>
    <t>ז. בקשת הריהוט והציוד תוגש באמצעות קובץ האקסל המצורף למסמך זה. יש לסמן את הריהוט והציוד המבוקש על גבי הטבלאות בהתאם להנחיות למילוי הבקשה.</t>
  </si>
  <si>
    <t>מטרת המסמך:</t>
  </si>
  <si>
    <t xml:space="preserve"> הנחיות להגשת הבקשה:</t>
  </si>
  <si>
    <t>*  יש לשאוף לניצול מקסימלי של החדרים ובהתאם לכך לתכנן את אחסון הציוד בצורה הולמת, מוגנת ושמורה. יש לשאוף לניצול יעיל ומרבי של הציוד.</t>
  </si>
  <si>
    <t>* יש לתת עדיפות לרכישת פריטים מתוצרת הארץ.</t>
  </si>
  <si>
    <t>* ברכישת הציוד יש להיצמד למחירים המופיעים בתקן.</t>
  </si>
  <si>
    <t>*  הטבלה כוללת עלויות הובלה והתקנת הציוד.</t>
  </si>
  <si>
    <t>*  בתכנון הרכש יש להתייחס לתקני איכות ובטיחות עדכניים.</t>
  </si>
  <si>
    <t xml:space="preserve">*  התקן נקוב בש"ח וכולל מע"מ. </t>
  </si>
  <si>
    <t xml:space="preserve">*  הציוד המבוקש צריך להיות מתאים למטרות ותפעול המסגרת, מספר האנשים, כמות ומידות החדרים והחללים, ולשטח החצרות. </t>
  </si>
  <si>
    <t>ב.    לסייע לאנשי מקצוע למקד את הצרכים בציוד בעת הקמת מסגרת חדשה או בשדרוג מסגרת קיימת.</t>
  </si>
  <si>
    <t xml:space="preserve">ג.    לקבוע  מסגרת  תקציבית  בהתאם לגודל וסוג המסגרת.  </t>
  </si>
  <si>
    <t>במסגרת ניתנים: פעילות יומית, שירותי תמיכה וטיפול, העשרה ופנאי מגוונים בשעות היום.</t>
  </si>
  <si>
    <t>תרומתה של הקרן לפיתוח שרותים לנכים לפיתוח ושדרוג המסגרות, האיצה את הקמתן ופריסתן בכל רחבי הארץ, ובעשור האחרון מאות אנשים עם מוגבלות נהנים מהמבנים המרווחים והמאובזרים בציוד חדשני ומותאם.</t>
  </si>
  <si>
    <t>מסמך זה נועד לפשט את תהליך הגשת הבקשות לקרנות לסיוע במימון ציוד בסיסי למרכזי פעילות יומית- מרחבים.</t>
  </si>
  <si>
    <t>המסמך אינו כולל ציוד טיפולי שיקומי, ציוד משרדי וכל ציוד אחר שאינו מופיע בתקן.</t>
  </si>
  <si>
    <r>
      <t xml:space="preserve">*     תקן הציוד בקטגוריה א'  נקבע לפי </t>
    </r>
    <r>
      <rPr>
        <u/>
        <sz val="11"/>
        <rFont val="Times New Roman"/>
        <family val="1"/>
        <scheme val="major"/>
      </rPr>
      <t>מספר האנשים במסגרת</t>
    </r>
    <r>
      <rPr>
        <sz val="11"/>
        <rFont val="Times New Roman"/>
        <family val="1"/>
        <scheme val="major"/>
      </rPr>
      <t xml:space="preserve">  או </t>
    </r>
    <r>
      <rPr>
        <u/>
        <sz val="11"/>
        <rFont val="Times New Roman"/>
        <family val="1"/>
        <scheme val="major"/>
      </rPr>
      <t>מספר חדרי קבוצות (פעילות / סדנאות)</t>
    </r>
    <r>
      <rPr>
        <sz val="11"/>
        <rFont val="Times New Roman"/>
        <family val="1"/>
        <scheme val="major"/>
      </rPr>
      <t>.</t>
    </r>
  </si>
  <si>
    <t xml:space="preserve">                      הציוד בתקן יקבע על פי  גודל המסגרת או כמות חדרי הפעילות.</t>
  </si>
  <si>
    <t xml:space="preserve">                      בקטגוריה זו יש פירוט של ציוד עבור מטבח מחמם וציוד וריהוט עבור חדר האוכל במבואה</t>
  </si>
  <si>
    <t>רמת מחיר ב' – סדנאות זולות יותר- קפיטריה, סדנת גינון עם אדניות מוגבהות, סדנת אפיה ובישול, סדנת מוסיקה סדנת ספורט.</t>
  </si>
  <si>
    <r>
      <t>*</t>
    </r>
    <r>
      <rPr>
        <u/>
        <sz val="11"/>
        <rFont val="Times New Roman"/>
        <family val="1"/>
        <scheme val="major"/>
      </rPr>
      <t>רמה א'</t>
    </r>
    <r>
      <rPr>
        <sz val="11"/>
        <rFont val="Times New Roman"/>
        <family val="1"/>
        <scheme val="major"/>
      </rPr>
      <t xml:space="preserve"> - סט ציוד לסדנאות: קרמיקה/  נגרות/ מחשבים ומולטימדיה </t>
    </r>
  </si>
  <si>
    <r>
      <rPr>
        <u/>
        <sz val="11"/>
        <rFont val="Times New Roman"/>
        <family val="1"/>
        <scheme val="major"/>
      </rPr>
      <t>רמה ב'</t>
    </r>
    <r>
      <rPr>
        <sz val="11"/>
        <rFont val="Times New Roman"/>
        <family val="1"/>
        <scheme val="major"/>
      </rPr>
      <t xml:space="preserve"> - סט ציוד לסדנאות: גינון עם אדניות מוגבהות/ מוזיקה/ בישול/ אפיה/ בית קפה/ ספורט*  </t>
    </r>
  </si>
  <si>
    <t>סך ציוד ציוד תעסוקה/ סדנאות/ ספורט*</t>
  </si>
  <si>
    <t xml:space="preserve">פינת ישיבה למבואה  </t>
  </si>
  <si>
    <t xml:space="preserve">ציוד איחסון - מדפים </t>
  </si>
  <si>
    <t>אביזרי נוי</t>
  </si>
  <si>
    <t xml:space="preserve">שירותי אדריכלות ועיצוב פנים </t>
  </si>
  <si>
    <t xml:space="preserve">מחשב קומפלט  </t>
  </si>
  <si>
    <t xml:space="preserve">ציוד הגברה  </t>
  </si>
  <si>
    <t xml:space="preserve">ארגז כלים  </t>
  </si>
  <si>
    <t xml:space="preserve">עגלת אשפה </t>
  </si>
  <si>
    <t xml:space="preserve">ציוד לתחזוקת חצר  וגינון  </t>
  </si>
  <si>
    <t xml:space="preserve">תיק עזרה ראשונה  </t>
  </si>
  <si>
    <t xml:space="preserve">ארון תרופות </t>
  </si>
  <si>
    <t xml:space="preserve">ציוד: במידה והמטבח אינו בחלל נפרד, ניתן לבקש ציוד רק בהיקף של מחצית  מהעלות לעיל </t>
  </si>
  <si>
    <t xml:space="preserve">כיריים חשמליות  </t>
  </si>
  <si>
    <t xml:space="preserve">תנור אפיה וחימום – 2 תאים-חלבי / בשרי  </t>
  </si>
  <si>
    <t xml:space="preserve">תנור קומביסטימר + מנדף </t>
  </si>
  <si>
    <t xml:space="preserve">מקרר ביתי / תעשייתי </t>
  </si>
  <si>
    <t xml:space="preserve">מדיח כלים חצי תעשייתי / תעשייתי + מרכך מים </t>
  </si>
  <si>
    <t xml:space="preserve">מקסר / בלנדר - בייתי / תעשייתי </t>
  </si>
  <si>
    <t xml:space="preserve">מתקן מים </t>
  </si>
  <si>
    <t>עגלת הגשה</t>
  </si>
  <si>
    <t xml:space="preserve">מחם אוטומטי  6 /  10ל'  </t>
  </si>
  <si>
    <t xml:space="preserve">עגלת חימום / קרור </t>
  </si>
  <si>
    <t xml:space="preserve">ארון מדפים פתוחים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</si>
</sst>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#,###,##0.00"/>
    <numFmt numFmtId="165" formatCode="#,##0_ ;[Red]\-#,##0\ "/>
    <numFmt numFmtId="166" formatCode="_ * #,##0_ ;_ * \-#,##0_ ;_ * &quot;-&quot;??_ ;_ @_ "/>
    <numFmt numFmtId="167" formatCode="#,###,##0"/>
    <numFmt numFmtId="168" formatCode="dd/mm/yy"/>
    <numFmt numFmtId="169" formatCode="&quot;₪&quot;\ #,##0"/>
  </numFmts>
  <fonts count="36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charset val="177"/>
      <scheme val="minor"/>
    </font>
    <font>
      <b/>
      <sz val="12"/>
      <name val="Times New Roman"/>
      <family val="1"/>
      <scheme val="major"/>
    </font>
    <font>
      <sz val="12"/>
      <name val="Times New Roman"/>
      <family val="1"/>
      <scheme val="major"/>
    </font>
    <font>
      <sz val="11"/>
      <name val="Times New Roman"/>
      <family val="1"/>
    </font>
    <font>
      <u/>
      <sz val="11"/>
      <name val="Times New Roman"/>
      <family val="1"/>
      <scheme val="major"/>
    </font>
    <font>
      <sz val="11"/>
      <name val="Times New Roman"/>
      <family val="1"/>
      <scheme val="major"/>
    </font>
    <font>
      <b/>
      <sz val="11"/>
      <name val="Times New Roman"/>
      <family val="1"/>
      <scheme val="major"/>
    </font>
    <font>
      <b/>
      <i/>
      <sz val="11"/>
      <name val="Times New Roman"/>
      <family val="1"/>
      <scheme val="major"/>
    </font>
    <font>
      <b/>
      <sz val="11"/>
      <color rgb="FFFF0000"/>
      <name val="Times New Roman"/>
      <family val="1"/>
    </font>
    <font>
      <b/>
      <sz val="14"/>
      <name val="Times New Roman"/>
      <family val="1"/>
      <scheme val="major"/>
    </font>
    <font>
      <b/>
      <sz val="11"/>
      <color theme="1"/>
      <name val="Arial"/>
      <family val="2"/>
      <charset val="177"/>
      <scheme val="minor"/>
    </font>
    <font>
      <b/>
      <sz val="11"/>
      <name val="Times New Roman"/>
      <family val="1"/>
      <charset val="177"/>
      <scheme val="major"/>
    </font>
    <font>
      <u/>
      <sz val="11"/>
      <color theme="10"/>
      <name val="Arial"/>
      <family val="2"/>
      <charset val="177"/>
    </font>
    <font>
      <sz val="11"/>
      <color theme="1"/>
      <name val="Times New Roman"/>
      <family val="1"/>
      <charset val="177"/>
    </font>
    <font>
      <u/>
      <sz val="14"/>
      <color theme="1"/>
      <name val="Times New Roman"/>
      <family val="1"/>
      <charset val="177"/>
    </font>
    <font>
      <sz val="12"/>
      <color theme="1"/>
      <name val="Times New Roman"/>
      <family val="1"/>
      <charset val="177"/>
    </font>
    <font>
      <sz val="11"/>
      <name val="Times New Roman"/>
      <family val="1"/>
      <charset val="177"/>
    </font>
    <font>
      <u/>
      <sz val="11"/>
      <color theme="1"/>
      <name val="Times New Roman"/>
      <family val="1"/>
      <charset val="177"/>
    </font>
    <font>
      <u/>
      <sz val="11"/>
      <name val="Times New Roman"/>
      <family val="1"/>
    </font>
    <font>
      <sz val="9"/>
      <color rgb="FFFF0000"/>
      <name val="Times New Roman"/>
      <family val="1"/>
      <charset val="177"/>
    </font>
    <font>
      <sz val="11"/>
      <color theme="1"/>
      <name val="Times New Roman"/>
      <family val="1"/>
    </font>
    <font>
      <sz val="14"/>
      <color theme="1"/>
      <name val="Times New Roman"/>
      <family val="1"/>
      <charset val="177"/>
    </font>
    <font>
      <b/>
      <sz val="11"/>
      <color theme="1"/>
      <name val="Times New Roman"/>
      <family val="1"/>
    </font>
    <font>
      <u/>
      <sz val="12"/>
      <name val="Times New Roman"/>
      <family val="1"/>
      <scheme val="major"/>
    </font>
    <font>
      <sz val="12"/>
      <color theme="1"/>
      <name val="Arial"/>
      <family val="2"/>
      <charset val="177"/>
      <scheme val="minor"/>
    </font>
    <font>
      <b/>
      <u/>
      <sz val="11"/>
      <name val="Times New Roman"/>
      <family val="1"/>
      <scheme val="major"/>
    </font>
    <font>
      <b/>
      <sz val="12"/>
      <color rgb="FFC00000"/>
      <name val="Times New Roman"/>
      <family val="1"/>
      <scheme val="major"/>
    </font>
    <font>
      <b/>
      <sz val="11"/>
      <name val="Times New Roman"/>
      <family val="1"/>
    </font>
    <font>
      <b/>
      <sz val="11"/>
      <color rgb="FFC0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C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FFCC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43" fontId="4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212">
    <xf numFmtId="0" fontId="0" fillId="0" borderId="0" xfId="0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164" fontId="9" fillId="0" borderId="1" xfId="1" applyNumberFormat="1" applyFont="1" applyBorder="1" applyAlignment="1">
      <alignment horizontal="right" wrapText="1"/>
    </xf>
    <xf numFmtId="0" fontId="9" fillId="0" borderId="1" xfId="1" applyFont="1" applyBorder="1" applyAlignment="1">
      <alignment wrapText="1"/>
    </xf>
    <xf numFmtId="165" fontId="10" fillId="0" borderId="1" xfId="0" applyNumberFormat="1" applyFont="1" applyBorder="1"/>
    <xf numFmtId="165" fontId="9" fillId="0" borderId="1" xfId="0" applyNumberFormat="1" applyFont="1" applyBorder="1"/>
    <xf numFmtId="167" fontId="9" fillId="3" borderId="1" xfId="1" applyNumberFormat="1" applyFont="1" applyFill="1" applyBorder="1" applyAlignment="1" applyProtection="1">
      <alignment wrapText="1"/>
      <protection locked="0"/>
    </xf>
    <xf numFmtId="167" fontId="9" fillId="3" borderId="1" xfId="1" applyNumberFormat="1" applyFont="1" applyFill="1" applyBorder="1" applyAlignment="1" applyProtection="1">
      <alignment horizontal="right" wrapText="1"/>
      <protection locked="0"/>
    </xf>
    <xf numFmtId="166" fontId="9" fillId="0" borderId="1" xfId="6" applyNumberFormat="1" applyFont="1" applyFill="1" applyBorder="1" applyAlignment="1" applyProtection="1">
      <alignment wrapText="1"/>
    </xf>
    <xf numFmtId="164" fontId="9" fillId="0" borderId="1" xfId="1" applyNumberFormat="1" applyFont="1" applyBorder="1" applyAlignment="1">
      <alignment wrapText="1"/>
    </xf>
    <xf numFmtId="166" fontId="9" fillId="0" borderId="1" xfId="6" applyNumberFormat="1" applyFont="1" applyFill="1" applyBorder="1" applyAlignment="1" applyProtection="1"/>
    <xf numFmtId="0" fontId="9" fillId="0" borderId="0" xfId="1" applyFont="1" applyAlignment="1">
      <alignment wrapText="1"/>
    </xf>
    <xf numFmtId="164" fontId="9" fillId="0" borderId="0" xfId="1" applyNumberFormat="1" applyFont="1" applyAlignment="1">
      <alignment horizontal="right" wrapText="1"/>
    </xf>
    <xf numFmtId="165" fontId="9" fillId="0" borderId="0" xfId="0" applyNumberFormat="1" applyFont="1"/>
    <xf numFmtId="166" fontId="9" fillId="0" borderId="0" xfId="6" applyNumberFormat="1" applyFont="1" applyFill="1" applyBorder="1" applyAlignment="1" applyProtection="1">
      <alignment wrapText="1"/>
    </xf>
    <xf numFmtId="0" fontId="9" fillId="0" borderId="7" xfId="1" applyFont="1" applyBorder="1" applyAlignment="1">
      <alignment wrapText="1"/>
    </xf>
    <xf numFmtId="165" fontId="9" fillId="0" borderId="5" xfId="0" applyNumberFormat="1" applyFont="1" applyBorder="1"/>
    <xf numFmtId="0" fontId="9" fillId="0" borderId="6" xfId="1" applyFont="1" applyBorder="1" applyAlignment="1">
      <alignment wrapText="1"/>
    </xf>
    <xf numFmtId="0" fontId="9" fillId="0" borderId="3" xfId="0" applyFont="1" applyBorder="1" applyAlignment="1">
      <alignment horizontal="right" wrapText="1"/>
    </xf>
    <xf numFmtId="164" fontId="9" fillId="0" borderId="2" xfId="1" applyNumberFormat="1" applyFont="1" applyBorder="1" applyAlignment="1">
      <alignment horizontal="right" wrapText="1"/>
    </xf>
    <xf numFmtId="0" fontId="7" fillId="2" borderId="1" xfId="0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164" fontId="9" fillId="0" borderId="1" xfId="1" applyNumberFormat="1" applyFont="1" applyBorder="1" applyAlignment="1">
      <alignment horizontal="right"/>
    </xf>
    <xf numFmtId="0" fontId="9" fillId="0" borderId="8" xfId="1" applyFont="1" applyBorder="1" applyAlignment="1">
      <alignment wrapText="1"/>
    </xf>
    <xf numFmtId="0" fontId="9" fillId="0" borderId="2" xfId="0" applyFont="1" applyBorder="1" applyAlignment="1">
      <alignment horizontal="right"/>
    </xf>
    <xf numFmtId="0" fontId="9" fillId="0" borderId="0" xfId="0" applyFont="1"/>
    <xf numFmtId="0" fontId="9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 wrapText="1" readingOrder="2"/>
    </xf>
    <xf numFmtId="164" fontId="9" fillId="0" borderId="3" xfId="0" applyNumberFormat="1" applyFont="1" applyBorder="1" applyAlignment="1">
      <alignment horizontal="right" wrapText="1"/>
    </xf>
    <xf numFmtId="0" fontId="9" fillId="0" borderId="4" xfId="0" applyFont="1" applyBorder="1" applyAlignment="1">
      <alignment horizontal="right" wrapText="1"/>
    </xf>
    <xf numFmtId="164" fontId="9" fillId="0" borderId="1" xfId="0" applyNumberFormat="1" applyFont="1" applyBorder="1" applyAlignment="1">
      <alignment horizontal="right" wrapText="1"/>
    </xf>
    <xf numFmtId="165" fontId="9" fillId="4" borderId="1" xfId="1" applyNumberFormat="1" applyFont="1" applyFill="1" applyBorder="1" applyAlignment="1" applyProtection="1">
      <alignment wrapText="1"/>
      <protection locked="0"/>
    </xf>
    <xf numFmtId="164" fontId="9" fillId="0" borderId="4" xfId="1" applyNumberFormat="1" applyFont="1" applyBorder="1" applyAlignment="1">
      <alignment horizontal="right" wrapText="1"/>
    </xf>
    <xf numFmtId="0" fontId="10" fillId="0" borderId="0" xfId="0" applyFont="1"/>
    <xf numFmtId="164" fontId="9" fillId="0" borderId="3" xfId="1" applyNumberFormat="1" applyFont="1" applyBorder="1" applyAlignment="1">
      <alignment horizontal="right" wrapText="1"/>
    </xf>
    <xf numFmtId="0" fontId="15" fillId="0" borderId="0" xfId="1" applyFont="1" applyAlignment="1">
      <alignment wrapText="1"/>
    </xf>
    <xf numFmtId="164" fontId="15" fillId="0" borderId="0" xfId="1" applyNumberFormat="1" applyFont="1" applyAlignment="1">
      <alignment horizontal="right" wrapText="1"/>
    </xf>
    <xf numFmtId="165" fontId="15" fillId="0" borderId="0" xfId="0" applyNumberFormat="1" applyFont="1"/>
    <xf numFmtId="166" fontId="15" fillId="0" borderId="0" xfId="6" applyNumberFormat="1" applyFont="1" applyFill="1" applyBorder="1" applyAlignment="1" applyProtection="1">
      <alignment wrapText="1"/>
    </xf>
    <xf numFmtId="164" fontId="10" fillId="0" borderId="3" xfId="1" applyNumberFormat="1" applyFont="1" applyBorder="1" applyAlignment="1">
      <alignment horizontal="center" wrapText="1"/>
    </xf>
    <xf numFmtId="164" fontId="10" fillId="0" borderId="4" xfId="1" applyNumberFormat="1" applyFont="1" applyBorder="1" applyAlignment="1">
      <alignment horizontal="center" wrapText="1"/>
    </xf>
    <xf numFmtId="164" fontId="10" fillId="0" borderId="3" xfId="0" applyNumberFormat="1" applyFont="1" applyBorder="1" applyAlignment="1">
      <alignment horizontal="right" wrapText="1"/>
    </xf>
    <xf numFmtId="168" fontId="7" fillId="2" borderId="1" xfId="0" applyNumberFormat="1" applyFont="1" applyFill="1" applyBorder="1" applyAlignment="1" applyProtection="1">
      <alignment horizontal="right"/>
      <protection locked="0"/>
    </xf>
    <xf numFmtId="0" fontId="24" fillId="0" borderId="0" xfId="0" applyFont="1" applyAlignment="1">
      <alignment horizontal="left"/>
    </xf>
    <xf numFmtId="14" fontId="17" fillId="3" borderId="11" xfId="0" applyNumberFormat="1" applyFont="1" applyFill="1" applyBorder="1" applyAlignment="1" applyProtection="1">
      <alignment horizontal="right"/>
      <protection locked="0"/>
    </xf>
    <xf numFmtId="0" fontId="17" fillId="3" borderId="11" xfId="0" applyFont="1" applyFill="1" applyBorder="1" applyAlignment="1" applyProtection="1">
      <alignment horizontal="right"/>
      <protection locked="0"/>
    </xf>
    <xf numFmtId="0" fontId="16" fillId="3" borderId="11" xfId="9" applyFill="1" applyBorder="1" applyAlignment="1" applyProtection="1">
      <alignment horizontal="right"/>
      <protection locked="0"/>
    </xf>
    <xf numFmtId="3" fontId="9" fillId="0" borderId="1" xfId="1" applyNumberFormat="1" applyFont="1" applyBorder="1" applyAlignment="1">
      <alignment horizontal="right" wrapText="1"/>
    </xf>
    <xf numFmtId="3" fontId="9" fillId="0" borderId="1" xfId="0" applyNumberFormat="1" applyFont="1" applyBorder="1" applyAlignment="1">
      <alignment horizontal="right" wrapText="1"/>
    </xf>
    <xf numFmtId="0" fontId="24" fillId="0" borderId="0" xfId="0" applyFont="1" applyAlignment="1">
      <alignment horizontal="right"/>
    </xf>
    <xf numFmtId="14" fontId="24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24" fillId="0" borderId="1" xfId="0" applyFont="1" applyBorder="1" applyAlignment="1">
      <alignment horizontal="right" wrapText="1"/>
    </xf>
    <xf numFmtId="0" fontId="24" fillId="0" borderId="1" xfId="0" applyFont="1" applyBorder="1" applyAlignment="1">
      <alignment horizontal="right"/>
    </xf>
    <xf numFmtId="3" fontId="24" fillId="0" borderId="1" xfId="0" applyNumberFormat="1" applyFont="1" applyBorder="1" applyAlignment="1">
      <alignment horizontal="right"/>
    </xf>
    <xf numFmtId="169" fontId="24" fillId="0" borderId="1" xfId="6" applyNumberFormat="1" applyFont="1" applyFill="1" applyBorder="1" applyAlignment="1" applyProtection="1">
      <alignment horizontal="right"/>
    </xf>
    <xf numFmtId="0" fontId="26" fillId="0" borderId="0" xfId="0" applyFont="1" applyAlignment="1">
      <alignment horizontal="right"/>
    </xf>
    <xf numFmtId="0" fontId="26" fillId="0" borderId="1" xfId="0" applyFont="1" applyBorder="1" applyAlignment="1">
      <alignment horizontal="right"/>
    </xf>
    <xf numFmtId="165" fontId="24" fillId="0" borderId="1" xfId="6" applyNumberFormat="1" applyFont="1" applyFill="1" applyBorder="1" applyAlignment="1" applyProtection="1">
      <alignment horizontal="right"/>
    </xf>
    <xf numFmtId="165" fontId="24" fillId="0" borderId="0" xfId="0" applyNumberFormat="1" applyFont="1" applyAlignment="1">
      <alignment horizontal="right"/>
    </xf>
    <xf numFmtId="165" fontId="26" fillId="0" borderId="1" xfId="6" applyNumberFormat="1" applyFont="1" applyFill="1" applyBorder="1" applyAlignment="1" applyProtection="1">
      <alignment horizontal="right"/>
    </xf>
    <xf numFmtId="164" fontId="9" fillId="0" borderId="3" xfId="1" applyNumberFormat="1" applyFont="1" applyBorder="1" applyAlignment="1">
      <alignment horizontal="right"/>
    </xf>
    <xf numFmtId="164" fontId="10" fillId="0" borderId="3" xfId="1" applyNumberFormat="1" applyFont="1" applyBorder="1" applyAlignment="1">
      <alignment horizontal="right" wrapText="1"/>
    </xf>
    <xf numFmtId="164" fontId="9" fillId="0" borderId="0" xfId="1" applyNumberFormat="1" applyFont="1" applyAlignment="1">
      <alignment horizontal="right"/>
    </xf>
    <xf numFmtId="164" fontId="10" fillId="0" borderId="1" xfId="1" applyNumberFormat="1" applyFont="1" applyBorder="1" applyAlignment="1">
      <alignment horizontal="right" wrapText="1"/>
    </xf>
    <xf numFmtId="0" fontId="8" fillId="0" borderId="0" xfId="0" applyFont="1" applyAlignment="1">
      <alignment horizontal="right" readingOrder="2"/>
    </xf>
    <xf numFmtId="0" fontId="9" fillId="0" borderId="0" xfId="0" applyFont="1" applyAlignment="1">
      <alignment horizontal="right" readingOrder="2"/>
    </xf>
    <xf numFmtId="14" fontId="9" fillId="0" borderId="0" xfId="0" applyNumberFormat="1" applyFont="1" applyAlignment="1">
      <alignment horizontal="right" readingOrder="2"/>
    </xf>
    <xf numFmtId="0" fontId="8" fillId="0" borderId="0" xfId="0" quotePrefix="1" applyFont="1" applyAlignment="1">
      <alignment horizontal="right" readingOrder="2"/>
    </xf>
    <xf numFmtId="0" fontId="9" fillId="3" borderId="0" xfId="0" applyFont="1" applyFill="1"/>
    <xf numFmtId="0" fontId="29" fillId="0" borderId="0" xfId="0" applyFont="1" applyAlignment="1">
      <alignment horizontal="right" readingOrder="2"/>
    </xf>
    <xf numFmtId="0" fontId="9" fillId="0" borderId="1" xfId="0" applyFont="1" applyBorder="1"/>
    <xf numFmtId="166" fontId="15" fillId="0" borderId="10" xfId="6" applyNumberFormat="1" applyFont="1" applyFill="1" applyBorder="1" applyAlignment="1" applyProtection="1">
      <alignment horizontal="right"/>
    </xf>
    <xf numFmtId="166" fontId="15" fillId="0" borderId="2" xfId="6" applyNumberFormat="1" applyFont="1" applyFill="1" applyBorder="1" applyAlignment="1" applyProtection="1">
      <alignment horizontal="right"/>
    </xf>
    <xf numFmtId="166" fontId="15" fillId="0" borderId="4" xfId="6" applyNumberFormat="1" applyFont="1" applyFill="1" applyBorder="1" applyAlignment="1" applyProtection="1">
      <alignment horizontal="right"/>
    </xf>
    <xf numFmtId="166" fontId="15" fillId="0" borderId="3" xfId="6" applyNumberFormat="1" applyFont="1" applyFill="1" applyBorder="1" applyAlignment="1" applyProtection="1">
      <alignment horizontal="right"/>
    </xf>
    <xf numFmtId="164" fontId="15" fillId="0" borderId="3" xfId="1" applyNumberFormat="1" applyFont="1" applyBorder="1" applyAlignment="1">
      <alignment horizontal="right" wrapText="1"/>
    </xf>
    <xf numFmtId="164" fontId="15" fillId="0" borderId="3" xfId="1" applyNumberFormat="1" applyFont="1" applyBorder="1" applyAlignment="1">
      <alignment horizontal="center" wrapText="1"/>
    </xf>
    <xf numFmtId="164" fontId="15" fillId="0" borderId="4" xfId="1" applyNumberFormat="1" applyFont="1" applyBorder="1" applyAlignment="1">
      <alignment horizontal="center" wrapText="1"/>
    </xf>
    <xf numFmtId="0" fontId="10" fillId="0" borderId="1" xfId="0" applyFont="1" applyBorder="1"/>
    <xf numFmtId="0" fontId="17" fillId="0" borderId="0" xfId="0" applyFont="1" applyAlignment="1">
      <alignment horizontal="right"/>
    </xf>
    <xf numFmtId="0" fontId="17" fillId="0" borderId="0" xfId="0" applyFont="1"/>
    <xf numFmtId="0" fontId="17" fillId="0" borderId="16" xfId="0" applyFont="1" applyBorder="1"/>
    <xf numFmtId="0" fontId="17" fillId="0" borderId="12" xfId="0" applyFont="1" applyBorder="1"/>
    <xf numFmtId="0" fontId="17" fillId="0" borderId="13" xfId="0" applyFont="1" applyBorder="1"/>
    <xf numFmtId="0" fontId="17" fillId="0" borderId="13" xfId="0" applyFont="1" applyBorder="1" applyAlignment="1">
      <alignment horizontal="right"/>
    </xf>
    <xf numFmtId="0" fontId="17" fillId="0" borderId="14" xfId="0" applyFont="1" applyBorder="1"/>
    <xf numFmtId="0" fontId="19" fillId="0" borderId="15" xfId="0" applyFont="1" applyBorder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8" fillId="0" borderId="16" xfId="0" applyFont="1" applyBorder="1" applyAlignment="1">
      <alignment horizontal="center"/>
    </xf>
    <xf numFmtId="0" fontId="17" fillId="0" borderId="15" xfId="0" applyFont="1" applyBorder="1"/>
    <xf numFmtId="0" fontId="17" fillId="0" borderId="17" xfId="0" applyFont="1" applyBorder="1"/>
    <xf numFmtId="0" fontId="17" fillId="0" borderId="11" xfId="0" applyFont="1" applyBorder="1"/>
    <xf numFmtId="0" fontId="17" fillId="0" borderId="11" xfId="0" applyFont="1" applyBorder="1" applyAlignment="1">
      <alignment horizontal="right"/>
    </xf>
    <xf numFmtId="0" fontId="17" fillId="0" borderId="10" xfId="0" applyFont="1" applyBorder="1"/>
    <xf numFmtId="0" fontId="19" fillId="0" borderId="12" xfId="0" applyFont="1" applyBorder="1"/>
    <xf numFmtId="0" fontId="21" fillId="0" borderId="13" xfId="0" applyFont="1" applyBorder="1"/>
    <xf numFmtId="0" fontId="9" fillId="3" borderId="1" xfId="0" applyFont="1" applyFill="1" applyBorder="1"/>
    <xf numFmtId="0" fontId="20" fillId="0" borderId="0" xfId="0" applyFont="1"/>
    <xf numFmtId="0" fontId="20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27" fillId="0" borderId="0" xfId="0" applyFont="1"/>
    <xf numFmtId="0" fontId="5" fillId="0" borderId="0" xfId="0" applyFont="1" applyAlignment="1">
      <alignment horizontal="right"/>
    </xf>
    <xf numFmtId="3" fontId="9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right"/>
    </xf>
    <xf numFmtId="167" fontId="9" fillId="3" borderId="0" xfId="1" applyNumberFormat="1" applyFont="1" applyFill="1"/>
    <xf numFmtId="0" fontId="6" fillId="0" borderId="0" xfId="0" applyFont="1"/>
    <xf numFmtId="0" fontId="3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3" fontId="13" fillId="0" borderId="0" xfId="0" applyNumberFormat="1" applyFont="1"/>
    <xf numFmtId="0" fontId="13" fillId="0" borderId="0" xfId="0" applyFont="1"/>
    <xf numFmtId="0" fontId="9" fillId="0" borderId="1" xfId="6" applyNumberFormat="1" applyFont="1" applyFill="1" applyBorder="1" applyAlignment="1" applyProtection="1">
      <alignment horizontal="right" vertical="center" wrapText="1"/>
    </xf>
    <xf numFmtId="0" fontId="9" fillId="0" borderId="3" xfId="0" applyFont="1" applyBorder="1" applyAlignment="1">
      <alignment wrapText="1"/>
    </xf>
    <xf numFmtId="3" fontId="9" fillId="0" borderId="3" xfId="0" applyNumberFormat="1" applyFont="1" applyBorder="1"/>
    <xf numFmtId="0" fontId="9" fillId="0" borderId="1" xfId="6" applyNumberFormat="1" applyFont="1" applyFill="1" applyBorder="1" applyAlignment="1" applyProtection="1">
      <alignment horizontal="right" wrapText="1"/>
    </xf>
    <xf numFmtId="3" fontId="9" fillId="0" borderId="1" xfId="6" applyNumberFormat="1" applyFont="1" applyFill="1" applyBorder="1" applyAlignment="1" applyProtection="1">
      <alignment horizontal="right" wrapText="1"/>
    </xf>
    <xf numFmtId="167" fontId="9" fillId="0" borderId="1" xfId="1" applyNumberFormat="1" applyFont="1" applyBorder="1" applyAlignment="1">
      <alignment wrapText="1"/>
    </xf>
    <xf numFmtId="167" fontId="9" fillId="0" borderId="1" xfId="1" applyNumberFormat="1" applyFont="1" applyBorder="1" applyAlignment="1">
      <alignment horizontal="right" wrapText="1"/>
    </xf>
    <xf numFmtId="3" fontId="9" fillId="0" borderId="1" xfId="0" applyNumberFormat="1" applyFont="1" applyBorder="1"/>
    <xf numFmtId="9" fontId="9" fillId="0" borderId="1" xfId="0" applyNumberFormat="1" applyFont="1" applyBorder="1"/>
    <xf numFmtId="165" fontId="9" fillId="0" borderId="0" xfId="0" applyNumberFormat="1" applyFont="1" applyAlignment="1">
      <alignment horizontal="right"/>
    </xf>
    <xf numFmtId="167" fontId="9" fillId="0" borderId="0" xfId="1" applyNumberFormat="1" applyFont="1" applyAlignment="1">
      <alignment wrapText="1"/>
    </xf>
    <xf numFmtId="164" fontId="9" fillId="0" borderId="0" xfId="1" applyNumberFormat="1" applyFont="1" applyAlignment="1">
      <alignment wrapText="1"/>
    </xf>
    <xf numFmtId="3" fontId="9" fillId="0" borderId="0" xfId="0" applyNumberFormat="1" applyFont="1" applyAlignment="1">
      <alignment horizontal="right"/>
    </xf>
    <xf numFmtId="9" fontId="9" fillId="0" borderId="0" xfId="0" applyNumberFormat="1" applyFont="1"/>
    <xf numFmtId="0" fontId="10" fillId="0" borderId="0" xfId="1" applyFont="1" applyAlignment="1">
      <alignment wrapText="1"/>
    </xf>
    <xf numFmtId="164" fontId="10" fillId="0" borderId="0" xfId="1" applyNumberFormat="1" applyFont="1" applyAlignment="1">
      <alignment horizontal="right"/>
    </xf>
    <xf numFmtId="165" fontId="10" fillId="0" borderId="0" xfId="0" applyNumberFormat="1" applyFont="1" applyAlignment="1">
      <alignment horizontal="right"/>
    </xf>
    <xf numFmtId="3" fontId="10" fillId="0" borderId="0" xfId="0" applyNumberFormat="1" applyFont="1"/>
    <xf numFmtId="0" fontId="10" fillId="0" borderId="2" xfId="0" applyFont="1" applyBorder="1"/>
    <xf numFmtId="167" fontId="10" fillId="0" borderId="1" xfId="1" applyNumberFormat="1" applyFont="1" applyBorder="1" applyAlignment="1">
      <alignment wrapText="1"/>
    </xf>
    <xf numFmtId="3" fontId="10" fillId="0" borderId="1" xfId="0" applyNumberFormat="1" applyFont="1" applyBorder="1"/>
    <xf numFmtId="9" fontId="10" fillId="0" borderId="2" xfId="0" applyNumberFormat="1" applyFont="1" applyBorder="1"/>
    <xf numFmtId="0" fontId="10" fillId="0" borderId="0" xfId="0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9" fillId="0" borderId="0" xfId="0" applyFont="1" applyAlignment="1">
      <alignment wrapText="1"/>
    </xf>
    <xf numFmtId="3" fontId="9" fillId="0" borderId="0" xfId="1" applyNumberFormat="1" applyFont="1" applyAlignment="1">
      <alignment horizontal="right" wrapText="1"/>
    </xf>
    <xf numFmtId="3" fontId="6" fillId="0" borderId="0" xfId="0" applyNumberFormat="1" applyFont="1" applyAlignment="1">
      <alignment horizontal="right"/>
    </xf>
    <xf numFmtId="0" fontId="28" fillId="0" borderId="0" xfId="0" applyFont="1"/>
    <xf numFmtId="3" fontId="9" fillId="0" borderId="3" xfId="0" applyNumberFormat="1" applyFont="1" applyBorder="1" applyAlignment="1">
      <alignment horizontal="right"/>
    </xf>
    <xf numFmtId="0" fontId="9" fillId="0" borderId="0" xfId="1" applyFont="1" applyAlignment="1">
      <alignment horizontal="right"/>
    </xf>
    <xf numFmtId="167" fontId="15" fillId="0" borderId="0" xfId="1" applyNumberFormat="1" applyFont="1" applyAlignment="1">
      <alignment wrapText="1"/>
    </xf>
    <xf numFmtId="164" fontId="15" fillId="0" borderId="0" xfId="1" applyNumberFormat="1" applyFont="1" applyAlignment="1">
      <alignment wrapText="1"/>
    </xf>
    <xf numFmtId="0" fontId="15" fillId="0" borderId="0" xfId="0" applyFont="1"/>
    <xf numFmtId="3" fontId="15" fillId="0" borderId="0" xfId="0" applyNumberFormat="1" applyFont="1" applyAlignment="1">
      <alignment horizontal="right"/>
    </xf>
    <xf numFmtId="0" fontId="14" fillId="0" borderId="0" xfId="0" applyFont="1"/>
    <xf numFmtId="0" fontId="15" fillId="0" borderId="2" xfId="0" applyFont="1" applyBorder="1"/>
    <xf numFmtId="9" fontId="15" fillId="0" borderId="2" xfId="0" applyNumberFormat="1" applyFont="1" applyBorder="1" applyAlignment="1">
      <alignment horizontal="right"/>
    </xf>
    <xf numFmtId="9" fontId="15" fillId="0" borderId="4" xfId="0" applyNumberFormat="1" applyFont="1" applyBorder="1"/>
    <xf numFmtId="3" fontId="0" fillId="0" borderId="0" xfId="0" applyNumberFormat="1" applyAlignment="1">
      <alignment horizontal="right"/>
    </xf>
    <xf numFmtId="167" fontId="9" fillId="2" borderId="1" xfId="1" applyNumberFormat="1" applyFont="1" applyFill="1" applyBorder="1" applyAlignment="1" applyProtection="1">
      <alignment horizontal="right" wrapText="1"/>
      <protection locked="0"/>
    </xf>
    <xf numFmtId="9" fontId="9" fillId="0" borderId="4" xfId="0" applyNumberFormat="1" applyFont="1" applyBorder="1"/>
    <xf numFmtId="0" fontId="9" fillId="2" borderId="1" xfId="0" applyFont="1" applyFill="1" applyBorder="1" applyAlignment="1" applyProtection="1">
      <alignment horizontal="right" wrapText="1"/>
      <protection locked="0"/>
    </xf>
    <xf numFmtId="10" fontId="24" fillId="0" borderId="1" xfId="8" applyNumberFormat="1" applyFont="1" applyFill="1" applyBorder="1" applyAlignment="1" applyProtection="1">
      <alignment horizontal="right"/>
    </xf>
    <xf numFmtId="10" fontId="24" fillId="0" borderId="1" xfId="0" applyNumberFormat="1" applyFont="1" applyBorder="1" applyAlignment="1">
      <alignment horizontal="right"/>
    </xf>
    <xf numFmtId="10" fontId="26" fillId="0" borderId="1" xfId="0" applyNumberFormat="1" applyFont="1" applyBorder="1" applyAlignment="1">
      <alignment horizontal="right"/>
    </xf>
    <xf numFmtId="0" fontId="31" fillId="0" borderId="0" xfId="0" applyFont="1" applyAlignment="1">
      <alignment horizontal="right"/>
    </xf>
    <xf numFmtId="0" fontId="24" fillId="0" borderId="0" xfId="0" applyFont="1"/>
    <xf numFmtId="0" fontId="26" fillId="0" borderId="0" xfId="0" applyFont="1"/>
    <xf numFmtId="38" fontId="24" fillId="0" borderId="0" xfId="6" applyNumberFormat="1" applyFont="1" applyBorder="1" applyAlignment="1" applyProtection="1">
      <alignment horizontal="center" vertical="center"/>
    </xf>
    <xf numFmtId="0" fontId="24" fillId="0" borderId="0" xfId="0" applyFont="1" applyAlignment="1">
      <alignment horizontal="center"/>
    </xf>
    <xf numFmtId="38" fontId="24" fillId="0" borderId="0" xfId="0" applyNumberFormat="1" applyFont="1" applyAlignment="1">
      <alignment horizontal="right" indent="2"/>
    </xf>
    <xf numFmtId="38" fontId="12" fillId="0" borderId="0" xfId="0" applyNumberFormat="1" applyFont="1" applyAlignment="1">
      <alignment horizontal="right" indent="2"/>
    </xf>
    <xf numFmtId="0" fontId="32" fillId="0" borderId="1" xfId="0" applyFont="1" applyBorder="1" applyAlignment="1">
      <alignment horizontal="right" wrapText="1"/>
    </xf>
    <xf numFmtId="0" fontId="24" fillId="0" borderId="1" xfId="0" applyFont="1" applyBorder="1" applyAlignment="1">
      <alignment wrapText="1"/>
    </xf>
    <xf numFmtId="38" fontId="24" fillId="0" borderId="1" xfId="0" applyNumberFormat="1" applyFont="1" applyBorder="1" applyAlignment="1">
      <alignment horizontal="right" wrapText="1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Protection="1">
      <protection locked="0"/>
    </xf>
    <xf numFmtId="38" fontId="24" fillId="0" borderId="1" xfId="6" applyNumberFormat="1" applyFont="1" applyFill="1" applyBorder="1" applyAlignment="1" applyProtection="1">
      <alignment horizontal="right" indent="2"/>
    </xf>
    <xf numFmtId="0" fontId="7" fillId="2" borderId="1" xfId="0" applyFont="1" applyFill="1" applyBorder="1" applyAlignment="1" applyProtection="1">
      <alignment horizontal="right" wrapText="1"/>
      <protection locked="0"/>
    </xf>
    <xf numFmtId="0" fontId="24" fillId="0" borderId="3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165" fontId="26" fillId="0" borderId="1" xfId="0" applyNumberFormat="1" applyFont="1" applyBorder="1" applyAlignment="1">
      <alignment horizontal="right"/>
    </xf>
    <xf numFmtId="165" fontId="24" fillId="0" borderId="2" xfId="0" applyNumberFormat="1" applyFont="1" applyBorder="1" applyAlignment="1">
      <alignment horizontal="right"/>
    </xf>
    <xf numFmtId="165" fontId="24" fillId="0" borderId="4" xfId="0" applyNumberFormat="1" applyFont="1" applyBorder="1" applyAlignment="1">
      <alignment horizontal="right"/>
    </xf>
    <xf numFmtId="38" fontId="24" fillId="0" borderId="0" xfId="0" applyNumberFormat="1" applyFont="1"/>
    <xf numFmtId="38" fontId="24" fillId="0" borderId="1" xfId="0" applyNumberFormat="1" applyFont="1" applyBorder="1" applyAlignment="1">
      <alignment horizontal="right"/>
    </xf>
    <xf numFmtId="38" fontId="24" fillId="0" borderId="1" xfId="0" applyNumberFormat="1" applyFont="1" applyBorder="1" applyAlignment="1">
      <alignment horizontal="center"/>
    </xf>
    <xf numFmtId="38" fontId="24" fillId="0" borderId="1" xfId="0" applyNumberFormat="1" applyFont="1" applyBorder="1"/>
    <xf numFmtId="38" fontId="26" fillId="0" borderId="1" xfId="0" applyNumberFormat="1" applyFont="1" applyBorder="1" applyAlignment="1">
      <alignment horizontal="right" indent="2"/>
    </xf>
    <xf numFmtId="0" fontId="26" fillId="0" borderId="0" xfId="0" applyFont="1" applyAlignment="1">
      <alignment horizontal="center"/>
    </xf>
    <xf numFmtId="38" fontId="26" fillId="0" borderId="0" xfId="0" applyNumberFormat="1" applyFont="1" applyAlignment="1">
      <alignment horizontal="right" indent="2"/>
    </xf>
    <xf numFmtId="0" fontId="5" fillId="0" borderId="2" xfId="0" applyFont="1" applyBorder="1" applyAlignment="1">
      <alignment horizontal="right"/>
    </xf>
    <xf numFmtId="166" fontId="24" fillId="3" borderId="9" xfId="6" applyNumberFormat="1" applyFont="1" applyFill="1" applyBorder="1" applyAlignment="1" applyProtection="1">
      <alignment horizontal="right"/>
      <protection locked="0"/>
    </xf>
    <xf numFmtId="166" fontId="24" fillId="3" borderId="1" xfId="6" applyNumberFormat="1" applyFont="1" applyFill="1" applyBorder="1" applyAlignment="1" applyProtection="1">
      <alignment horizontal="right" wrapText="1"/>
      <protection locked="0"/>
    </xf>
    <xf numFmtId="166" fontId="24" fillId="3" borderId="1" xfId="6" applyNumberFormat="1" applyFont="1" applyFill="1" applyBorder="1" applyAlignment="1" applyProtection="1">
      <protection locked="0"/>
    </xf>
    <xf numFmtId="166" fontId="24" fillId="3" borderId="18" xfId="6" applyNumberFormat="1" applyFont="1" applyFill="1" applyBorder="1" applyAlignment="1" applyProtection="1">
      <alignment horizontal="right"/>
      <protection locked="0"/>
    </xf>
    <xf numFmtId="166" fontId="24" fillId="3" borderId="5" xfId="6" applyNumberFormat="1" applyFont="1" applyFill="1" applyBorder="1" applyAlignment="1" applyProtection="1">
      <alignment horizontal="right"/>
      <protection locked="0"/>
    </xf>
    <xf numFmtId="0" fontId="10" fillId="0" borderId="1" xfId="1" applyFont="1" applyBorder="1" applyAlignment="1">
      <alignment wrapText="1"/>
    </xf>
    <xf numFmtId="166" fontId="10" fillId="0" borderId="1" xfId="6" applyNumberFormat="1" applyFont="1" applyFill="1" applyBorder="1" applyAlignment="1" applyProtection="1">
      <alignment wrapText="1"/>
    </xf>
    <xf numFmtId="164" fontId="10" fillId="0" borderId="1" xfId="1" applyNumberFormat="1" applyFont="1" applyBorder="1" applyAlignment="1">
      <alignment wrapText="1"/>
    </xf>
    <xf numFmtId="0" fontId="24" fillId="0" borderId="2" xfId="0" applyFont="1" applyBorder="1"/>
    <xf numFmtId="0" fontId="26" fillId="0" borderId="3" xfId="0" applyFont="1" applyBorder="1" applyAlignment="1">
      <alignment horizontal="right"/>
    </xf>
    <xf numFmtId="0" fontId="24" fillId="0" borderId="1" xfId="0" applyFont="1" applyBorder="1"/>
    <xf numFmtId="0" fontId="24" fillId="0" borderId="1" xfId="0" applyFont="1" applyBorder="1" applyAlignment="1">
      <alignment horizontal="left" wrapText="1"/>
    </xf>
    <xf numFmtId="3" fontId="26" fillId="0" borderId="1" xfId="0" applyNumberFormat="1" applyFont="1" applyBorder="1" applyAlignment="1">
      <alignment horizontal="right"/>
    </xf>
    <xf numFmtId="0" fontId="33" fillId="0" borderId="0" xfId="0" applyFont="1"/>
    <xf numFmtId="0" fontId="34" fillId="0" borderId="0" xfId="0" applyFont="1" applyAlignment="1">
      <alignment horizontal="right"/>
    </xf>
    <xf numFmtId="0" fontId="35" fillId="0" borderId="0" xfId="0" applyFont="1"/>
    <xf numFmtId="165" fontId="11" fillId="0" borderId="1" xfId="0" applyNumberFormat="1" applyFont="1" applyBorder="1"/>
    <xf numFmtId="0" fontId="7" fillId="0" borderId="4" xfId="0" applyFont="1" applyBorder="1" applyAlignment="1">
      <alignment horizontal="right" wrapText="1" readingOrder="2"/>
    </xf>
    <xf numFmtId="0" fontId="32" fillId="0" borderId="16" xfId="0" applyFont="1" applyBorder="1"/>
    <xf numFmtId="0" fontId="32" fillId="0" borderId="15" xfId="0" applyFont="1" applyBorder="1"/>
    <xf numFmtId="0" fontId="32" fillId="0" borderId="0" xfId="0" applyFont="1" applyAlignment="1">
      <alignment horizontal="right"/>
    </xf>
    <xf numFmtId="0" fontId="9" fillId="0" borderId="0" xfId="0" applyFont="1" applyAlignment="1">
      <alignment horizontal="left" indent="1" readingOrder="1"/>
    </xf>
    <xf numFmtId="0" fontId="25" fillId="0" borderId="15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16" xfId="0" applyFont="1" applyBorder="1" applyAlignment="1">
      <alignment horizontal="center"/>
    </xf>
  </cellXfs>
  <cellStyles count="10">
    <cellStyle name="Comma" xfId="6" builtinId="3"/>
    <cellStyle name="Normal" xfId="0" builtinId="0"/>
    <cellStyle name="Normal 2" xfId="1" xr:uid="{00000000-0005-0000-0000-000002000000}"/>
    <cellStyle name="Normal 2 2" xfId="4" xr:uid="{00000000-0005-0000-0000-000003000000}"/>
    <cellStyle name="Normal 3" xfId="2" xr:uid="{00000000-0005-0000-0000-000004000000}"/>
    <cellStyle name="Normal 3 2" xfId="3" xr:uid="{00000000-0005-0000-0000-000005000000}"/>
    <cellStyle name="Normal 3 3" xfId="5" xr:uid="{00000000-0005-0000-0000-000006000000}"/>
    <cellStyle name="Percent" xfId="8" builtinId="5"/>
    <cellStyle name="היפר-קישור" xfId="9" builtinId="8"/>
    <cellStyle name="היפר-קישור 2" xfId="7" xr:uid="{00000000-0005-0000-0000-000009000000}"/>
  </cellStyles>
  <dxfs count="65"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  <color rgb="FFCCFFFF"/>
      <color rgb="FF99FFCC"/>
      <color rgb="FFFFFF99"/>
      <color rgb="FFFF9900"/>
      <color rgb="FF0000CC"/>
      <color rgb="FF663300"/>
      <color rgb="FFCCFFCC"/>
      <color rgb="FF99FF99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609600</xdr:colOff>
      <xdr:row>0</xdr:row>
      <xdr:rowOff>0</xdr:rowOff>
    </xdr:from>
    <xdr:to>
      <xdr:col>9</xdr:col>
      <xdr:colOff>215900</xdr:colOff>
      <xdr:row>4</xdr:row>
      <xdr:rowOff>75292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D5E4F8-7672-4A6A-8684-819C38E60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965350" y="0"/>
          <a:ext cx="838200" cy="786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845820</xdr:colOff>
      <xdr:row>0</xdr:row>
      <xdr:rowOff>76200</xdr:rowOff>
    </xdr:from>
    <xdr:to>
      <xdr:col>1</xdr:col>
      <xdr:colOff>1886792</xdr:colOff>
      <xdr:row>5</xdr:row>
      <xdr:rowOff>160020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D2A359-B3DE-4FD8-9AD0-1D1877E02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8974108" y="76200"/>
          <a:ext cx="1040972" cy="960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showGridLines="0" rightToLeft="1" tabSelected="1" topLeftCell="A52" zoomScale="120" zoomScaleNormal="120" workbookViewId="0">
      <selection activeCell="M1" sqref="M1"/>
    </sheetView>
  </sheetViews>
  <sheetFormatPr defaultColWidth="9" defaultRowHeight="15" x14ac:dyDescent="0.25"/>
  <cols>
    <col min="1" max="1" width="3.25" style="27" customWidth="1"/>
    <col min="2" max="4" width="9" style="27"/>
    <col min="5" max="5" width="11.875" style="27" bestFit="1" customWidth="1"/>
    <col min="6" max="16384" width="9" style="27"/>
  </cols>
  <sheetData>
    <row r="1" spans="2:7" x14ac:dyDescent="0.25">
      <c r="B1" s="72" t="s">
        <v>220</v>
      </c>
      <c r="C1" s="68"/>
      <c r="D1" s="68"/>
      <c r="E1" s="68"/>
      <c r="F1" s="68"/>
      <c r="G1" s="68"/>
    </row>
    <row r="2" spans="2:7" x14ac:dyDescent="0.25">
      <c r="B2" s="67"/>
      <c r="C2" s="68"/>
      <c r="D2" s="68"/>
      <c r="E2" s="68"/>
      <c r="F2" s="68"/>
      <c r="G2" s="68"/>
    </row>
    <row r="3" spans="2:7" x14ac:dyDescent="0.25">
      <c r="B3" s="68" t="s">
        <v>21</v>
      </c>
      <c r="C3" s="68"/>
      <c r="D3" s="68"/>
      <c r="E3" s="69" t="s">
        <v>218</v>
      </c>
      <c r="F3" s="68"/>
      <c r="G3" s="68"/>
    </row>
    <row r="4" spans="2:7" x14ac:dyDescent="0.25">
      <c r="B4" s="67" t="s">
        <v>22</v>
      </c>
    </row>
    <row r="5" spans="2:7" x14ac:dyDescent="0.25">
      <c r="B5" s="68" t="s">
        <v>23</v>
      </c>
    </row>
    <row r="6" spans="2:7" x14ac:dyDescent="0.25">
      <c r="B6" s="68" t="s">
        <v>221</v>
      </c>
    </row>
    <row r="7" spans="2:7" x14ac:dyDescent="0.25">
      <c r="B7" s="68" t="s">
        <v>241</v>
      </c>
    </row>
    <row r="8" spans="2:7" x14ac:dyDescent="0.25">
      <c r="B8" s="68" t="s">
        <v>24</v>
      </c>
    </row>
    <row r="9" spans="2:7" x14ac:dyDescent="0.25">
      <c r="B9" s="68" t="s">
        <v>242</v>
      </c>
    </row>
    <row r="10" spans="2:7" x14ac:dyDescent="0.25">
      <c r="B10" s="68" t="s">
        <v>243</v>
      </c>
    </row>
    <row r="11" spans="2:7" x14ac:dyDescent="0.25">
      <c r="B11" s="68" t="s">
        <v>244</v>
      </c>
    </row>
    <row r="12" spans="2:7" x14ac:dyDescent="0.25">
      <c r="B12" s="70" t="s">
        <v>230</v>
      </c>
    </row>
    <row r="13" spans="2:7" x14ac:dyDescent="0.25">
      <c r="B13" s="68" t="s">
        <v>219</v>
      </c>
    </row>
    <row r="14" spans="2:7" x14ac:dyDescent="0.25">
      <c r="B14" s="68" t="s">
        <v>222</v>
      </c>
    </row>
    <row r="15" spans="2:7" x14ac:dyDescent="0.25">
      <c r="B15" s="68" t="s">
        <v>25</v>
      </c>
    </row>
    <row r="16" spans="2:7" x14ac:dyDescent="0.25">
      <c r="B16" s="68" t="s">
        <v>35</v>
      </c>
    </row>
    <row r="17" spans="1:3" x14ac:dyDescent="0.25">
      <c r="B17" s="68" t="s">
        <v>239</v>
      </c>
    </row>
    <row r="18" spans="1:3" x14ac:dyDescent="0.25">
      <c r="B18" s="68" t="s">
        <v>240</v>
      </c>
    </row>
    <row r="19" spans="1:3" x14ac:dyDescent="0.25">
      <c r="B19" s="68" t="s">
        <v>245</v>
      </c>
    </row>
    <row r="20" spans="1:3" x14ac:dyDescent="0.25">
      <c r="A20" s="208"/>
      <c r="B20" s="68" t="s">
        <v>154</v>
      </c>
    </row>
    <row r="21" spans="1:3" x14ac:dyDescent="0.25">
      <c r="B21" s="68" t="s">
        <v>246</v>
      </c>
    </row>
    <row r="22" spans="1:3" x14ac:dyDescent="0.25">
      <c r="B22" s="68" t="s">
        <v>153</v>
      </c>
    </row>
    <row r="23" spans="1:3" x14ac:dyDescent="0.25">
      <c r="B23" s="68" t="s">
        <v>247</v>
      </c>
    </row>
    <row r="24" spans="1:3" x14ac:dyDescent="0.25">
      <c r="B24" s="68"/>
    </row>
    <row r="25" spans="1:3" x14ac:dyDescent="0.25">
      <c r="B25" s="68" t="s">
        <v>223</v>
      </c>
    </row>
    <row r="26" spans="1:3" x14ac:dyDescent="0.25">
      <c r="B26" s="68"/>
      <c r="C26" s="27" t="s">
        <v>26</v>
      </c>
    </row>
    <row r="27" spans="1:3" x14ac:dyDescent="0.25">
      <c r="B27" s="68"/>
    </row>
    <row r="28" spans="1:3" x14ac:dyDescent="0.25">
      <c r="B28" s="68" t="s">
        <v>224</v>
      </c>
    </row>
    <row r="29" spans="1:3" x14ac:dyDescent="0.25">
      <c r="B29" s="68"/>
      <c r="C29" s="27" t="s">
        <v>225</v>
      </c>
    </row>
    <row r="30" spans="1:3" x14ac:dyDescent="0.25">
      <c r="B30" s="68"/>
      <c r="C30" s="27" t="s">
        <v>27</v>
      </c>
    </row>
    <row r="31" spans="1:3" x14ac:dyDescent="0.25">
      <c r="B31" s="68"/>
      <c r="C31" s="27" t="s">
        <v>28</v>
      </c>
    </row>
    <row r="32" spans="1:3" x14ac:dyDescent="0.25">
      <c r="B32" s="68"/>
      <c r="C32" s="27" t="s">
        <v>248</v>
      </c>
    </row>
    <row r="33" spans="2:3" x14ac:dyDescent="0.25">
      <c r="B33" s="68"/>
      <c r="C33" s="27" t="s">
        <v>36</v>
      </c>
    </row>
    <row r="34" spans="2:3" x14ac:dyDescent="0.25">
      <c r="B34" s="68"/>
      <c r="C34" s="27" t="s">
        <v>34</v>
      </c>
    </row>
    <row r="35" spans="2:3" x14ac:dyDescent="0.25">
      <c r="B35" s="68"/>
      <c r="C35" s="27" t="s">
        <v>33</v>
      </c>
    </row>
    <row r="36" spans="2:3" x14ac:dyDescent="0.25">
      <c r="B36" s="68"/>
    </row>
    <row r="37" spans="2:3" x14ac:dyDescent="0.25">
      <c r="B37" s="68" t="s">
        <v>226</v>
      </c>
    </row>
    <row r="38" spans="2:3" x14ac:dyDescent="0.25">
      <c r="B38" s="68"/>
      <c r="C38" s="27" t="s">
        <v>227</v>
      </c>
    </row>
    <row r="39" spans="2:3" x14ac:dyDescent="0.25">
      <c r="B39" s="68"/>
    </row>
    <row r="40" spans="2:3" x14ac:dyDescent="0.25">
      <c r="B40" s="70" t="s">
        <v>231</v>
      </c>
    </row>
    <row r="41" spans="2:3" x14ac:dyDescent="0.25">
      <c r="B41" s="68" t="s">
        <v>228</v>
      </c>
    </row>
    <row r="42" spans="2:3" x14ac:dyDescent="0.25">
      <c r="B42" s="68"/>
      <c r="C42" s="27" t="s">
        <v>37</v>
      </c>
    </row>
    <row r="43" spans="2:3" x14ac:dyDescent="0.25">
      <c r="B43" s="68"/>
      <c r="C43" s="27" t="s">
        <v>29</v>
      </c>
    </row>
    <row r="44" spans="2:3" x14ac:dyDescent="0.25">
      <c r="B44" s="68"/>
      <c r="C44" s="27" t="s">
        <v>31</v>
      </c>
    </row>
    <row r="45" spans="2:3" x14ac:dyDescent="0.25">
      <c r="B45" s="68"/>
      <c r="C45" s="27" t="s">
        <v>38</v>
      </c>
    </row>
    <row r="46" spans="2:3" x14ac:dyDescent="0.25">
      <c r="B46" s="68"/>
      <c r="C46" s="27" t="s">
        <v>30</v>
      </c>
    </row>
    <row r="47" spans="2:3" x14ac:dyDescent="0.25">
      <c r="B47" s="68"/>
      <c r="C47" s="27" t="s">
        <v>32</v>
      </c>
    </row>
    <row r="48" spans="2:3" x14ac:dyDescent="0.25">
      <c r="B48" s="68"/>
      <c r="C48" s="27" t="s">
        <v>229</v>
      </c>
    </row>
    <row r="49" spans="2:9" x14ac:dyDescent="0.25">
      <c r="B49" s="68"/>
    </row>
    <row r="50" spans="2:9" x14ac:dyDescent="0.25">
      <c r="B50" s="68" t="s">
        <v>232</v>
      </c>
    </row>
    <row r="51" spans="2:9" x14ac:dyDescent="0.25">
      <c r="B51" s="68" t="s">
        <v>233</v>
      </c>
    </row>
    <row r="52" spans="2:9" x14ac:dyDescent="0.25">
      <c r="B52" s="68" t="s">
        <v>234</v>
      </c>
    </row>
    <row r="53" spans="2:9" x14ac:dyDescent="0.25">
      <c r="B53" s="68" t="s">
        <v>235</v>
      </c>
    </row>
    <row r="54" spans="2:9" x14ac:dyDescent="0.25">
      <c r="B54" s="68" t="s">
        <v>238</v>
      </c>
    </row>
    <row r="55" spans="2:9" x14ac:dyDescent="0.25">
      <c r="B55" s="68" t="s">
        <v>236</v>
      </c>
    </row>
    <row r="56" spans="2:9" x14ac:dyDescent="0.25">
      <c r="B56" s="68" t="s">
        <v>237</v>
      </c>
    </row>
    <row r="57" spans="2:9" x14ac:dyDescent="0.25">
      <c r="B57" s="68"/>
    </row>
    <row r="58" spans="2:9" x14ac:dyDescent="0.25">
      <c r="B58" s="71" t="s">
        <v>157</v>
      </c>
      <c r="C58" s="71"/>
      <c r="D58" s="71"/>
      <c r="E58" s="71"/>
      <c r="F58" s="71"/>
      <c r="G58" s="71"/>
      <c r="H58" s="71"/>
      <c r="I58" s="71"/>
    </row>
    <row r="59" spans="2:9" x14ac:dyDescent="0.25">
      <c r="B59" s="27" t="s">
        <v>156</v>
      </c>
    </row>
  </sheetData>
  <sheetProtection algorithmName="SHA-512" hashValue="kpsgFSbfqD4kJDcAJ/rbXtFgSRkJn5yTtaVyQT6X9jwu37SvSeoXnQLmYHxzDKOBW+LLWJXCCfMs2beolsYkCQ==" saltValue="wIENUVehr0/IIKG3yUDkQw==" spinCount="100000" sheet="1" formatCells="0" formatColumns="0" formatRows="0"/>
  <pageMargins left="0.70866141732283472" right="0.31496062992125984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45"/>
  <sheetViews>
    <sheetView showGridLines="0" rightToLeft="1" zoomScale="80" zoomScaleNormal="80" workbookViewId="0">
      <selection activeCell="D29" sqref="D29"/>
    </sheetView>
  </sheetViews>
  <sheetFormatPr defaultColWidth="9.125" defaultRowHeight="15" x14ac:dyDescent="0.25"/>
  <cols>
    <col min="1" max="1" width="3.375" style="83" customWidth="1"/>
    <col min="2" max="2" width="5" style="83" customWidth="1"/>
    <col min="3" max="3" width="42" style="83" customWidth="1"/>
    <col min="4" max="4" width="24.875" style="82" customWidth="1"/>
    <col min="5" max="5" width="30.625" style="83" customWidth="1"/>
    <col min="6" max="6" width="9.125" style="83"/>
    <col min="7" max="7" width="15.75" style="83" bestFit="1" customWidth="1"/>
    <col min="8" max="16384" width="9.125" style="83"/>
  </cols>
  <sheetData>
    <row r="2" spans="2:6" x14ac:dyDescent="0.25">
      <c r="B2" s="85"/>
      <c r="C2" s="86"/>
      <c r="D2" s="87"/>
      <c r="E2" s="88"/>
      <c r="F2" s="93"/>
    </row>
    <row r="3" spans="2:6" ht="18.75" x14ac:dyDescent="0.3">
      <c r="B3" s="209" t="s">
        <v>110</v>
      </c>
      <c r="C3" s="210"/>
      <c r="D3" s="210"/>
      <c r="E3" s="211"/>
      <c r="F3" s="93"/>
    </row>
    <row r="4" spans="2:6" ht="18.75" x14ac:dyDescent="0.3">
      <c r="B4" s="89" t="s">
        <v>111</v>
      </c>
      <c r="C4" s="90"/>
      <c r="D4" s="91"/>
      <c r="E4" s="92"/>
      <c r="F4" s="93"/>
    </row>
    <row r="5" spans="2:6" x14ac:dyDescent="0.25">
      <c r="B5" s="93"/>
      <c r="C5" s="82" t="s">
        <v>107</v>
      </c>
      <c r="D5" s="46"/>
      <c r="E5" s="84"/>
      <c r="F5" s="206" t="str">
        <f t="shared" ref="F5:F35" si="0">IF(D5="","יש למלא","")</f>
        <v>יש למלא</v>
      </c>
    </row>
    <row r="6" spans="2:6" x14ac:dyDescent="0.25">
      <c r="B6" s="93"/>
      <c r="E6" s="84"/>
      <c r="F6" s="206"/>
    </row>
    <row r="7" spans="2:6" x14ac:dyDescent="0.25">
      <c r="B7" s="93"/>
      <c r="C7" s="82" t="s">
        <v>108</v>
      </c>
      <c r="D7" s="47"/>
      <c r="E7" s="84"/>
      <c r="F7" s="206" t="str">
        <f t="shared" si="0"/>
        <v>יש למלא</v>
      </c>
    </row>
    <row r="8" spans="2:6" x14ac:dyDescent="0.25">
      <c r="B8" s="93"/>
      <c r="C8" s="82"/>
      <c r="E8" s="84"/>
      <c r="F8" s="206"/>
    </row>
    <row r="9" spans="2:6" x14ac:dyDescent="0.25">
      <c r="B9" s="93"/>
      <c r="C9" s="82" t="s">
        <v>109</v>
      </c>
      <c r="D9" s="47"/>
      <c r="E9" s="84"/>
      <c r="F9" s="206" t="str">
        <f t="shared" si="0"/>
        <v>יש למלא</v>
      </c>
    </row>
    <row r="10" spans="2:6" x14ac:dyDescent="0.25">
      <c r="B10" s="93"/>
      <c r="C10" s="82"/>
      <c r="E10" s="84"/>
      <c r="F10" s="206"/>
    </row>
    <row r="11" spans="2:6" x14ac:dyDescent="0.25">
      <c r="B11" s="93"/>
      <c r="C11" s="82" t="s">
        <v>112</v>
      </c>
      <c r="D11" s="47"/>
      <c r="E11" s="84"/>
      <c r="F11" s="206" t="str">
        <f t="shared" si="0"/>
        <v>יש למלא</v>
      </c>
    </row>
    <row r="12" spans="2:6" x14ac:dyDescent="0.25">
      <c r="B12" s="93"/>
      <c r="C12" s="82"/>
      <c r="E12" s="84"/>
      <c r="F12" s="206"/>
    </row>
    <row r="13" spans="2:6" x14ac:dyDescent="0.25">
      <c r="B13" s="93"/>
      <c r="C13" s="82" t="s">
        <v>113</v>
      </c>
      <c r="D13" s="47"/>
      <c r="E13" s="84"/>
      <c r="F13" s="206" t="str">
        <f t="shared" si="0"/>
        <v>יש למלא</v>
      </c>
    </row>
    <row r="14" spans="2:6" x14ac:dyDescent="0.25">
      <c r="B14" s="93"/>
      <c r="C14" s="82"/>
      <c r="E14" s="84"/>
      <c r="F14" s="206"/>
    </row>
    <row r="15" spans="2:6" x14ac:dyDescent="0.25">
      <c r="B15" s="93"/>
      <c r="C15" s="82" t="s">
        <v>114</v>
      </c>
      <c r="D15" s="48"/>
      <c r="E15" s="84"/>
      <c r="F15" s="206" t="str">
        <f t="shared" si="0"/>
        <v>יש למלא</v>
      </c>
    </row>
    <row r="16" spans="2:6" x14ac:dyDescent="0.25">
      <c r="B16" s="94"/>
      <c r="C16" s="95"/>
      <c r="D16" s="96"/>
      <c r="E16" s="97"/>
      <c r="F16" s="206"/>
    </row>
    <row r="17" spans="2:6" ht="15.75" x14ac:dyDescent="0.25">
      <c r="B17" s="98" t="s">
        <v>115</v>
      </c>
      <c r="C17" s="86"/>
      <c r="D17" s="87"/>
      <c r="E17" s="88"/>
      <c r="F17" s="206"/>
    </row>
    <row r="18" spans="2:6" x14ac:dyDescent="0.25">
      <c r="B18" s="93"/>
      <c r="C18" s="82" t="s">
        <v>116</v>
      </c>
      <c r="D18" s="47"/>
      <c r="E18" s="84"/>
      <c r="F18" s="206" t="str">
        <f t="shared" si="0"/>
        <v>יש למלא</v>
      </c>
    </row>
    <row r="19" spans="2:6" x14ac:dyDescent="0.25">
      <c r="B19" s="93"/>
      <c r="E19" s="84"/>
      <c r="F19" s="206"/>
    </row>
    <row r="20" spans="2:6" x14ac:dyDescent="0.25">
      <c r="B20" s="93"/>
      <c r="C20" s="82" t="s">
        <v>117</v>
      </c>
      <c r="D20" s="47"/>
      <c r="E20" s="84"/>
      <c r="F20" s="206" t="str">
        <f t="shared" si="0"/>
        <v>יש למלא</v>
      </c>
    </row>
    <row r="21" spans="2:6" x14ac:dyDescent="0.25">
      <c r="B21" s="93"/>
      <c r="E21" s="84"/>
      <c r="F21" s="206"/>
    </row>
    <row r="22" spans="2:6" x14ac:dyDescent="0.25">
      <c r="B22" s="93"/>
      <c r="C22" s="82" t="s">
        <v>118</v>
      </c>
      <c r="D22" s="47"/>
      <c r="E22" s="84"/>
      <c r="F22" s="206" t="str">
        <f t="shared" si="0"/>
        <v>יש למלא</v>
      </c>
    </row>
    <row r="23" spans="2:6" x14ac:dyDescent="0.25">
      <c r="B23" s="93"/>
      <c r="C23" s="82"/>
      <c r="E23" s="84"/>
      <c r="F23" s="206"/>
    </row>
    <row r="24" spans="2:6" x14ac:dyDescent="0.25">
      <c r="B24" s="93"/>
      <c r="C24" s="83" t="s">
        <v>119</v>
      </c>
      <c r="D24" s="47"/>
      <c r="E24" s="84"/>
      <c r="F24" s="206" t="str">
        <f t="shared" si="0"/>
        <v>יש למלא</v>
      </c>
    </row>
    <row r="25" spans="2:6" x14ac:dyDescent="0.25">
      <c r="B25" s="93"/>
      <c r="E25" s="84"/>
      <c r="F25" s="206"/>
    </row>
    <row r="26" spans="2:6" x14ac:dyDescent="0.25">
      <c r="B26" s="93"/>
      <c r="C26" s="82" t="s">
        <v>120</v>
      </c>
      <c r="D26" s="48"/>
      <c r="E26" s="84"/>
      <c r="F26" s="206" t="str">
        <f t="shared" si="0"/>
        <v>יש למלא</v>
      </c>
    </row>
    <row r="27" spans="2:6" x14ac:dyDescent="0.25">
      <c r="B27" s="94"/>
      <c r="C27" s="96"/>
      <c r="D27" s="96"/>
      <c r="E27" s="97"/>
      <c r="F27" s="206"/>
    </row>
    <row r="28" spans="2:6" ht="15.75" x14ac:dyDescent="0.25">
      <c r="B28" s="98" t="s">
        <v>121</v>
      </c>
      <c r="C28" s="86"/>
      <c r="D28" s="87"/>
      <c r="E28" s="88"/>
      <c r="F28" s="206"/>
    </row>
    <row r="29" spans="2:6" x14ac:dyDescent="0.25">
      <c r="B29" s="93"/>
      <c r="C29" s="82" t="s">
        <v>216</v>
      </c>
      <c r="D29" s="47"/>
      <c r="E29" s="84"/>
      <c r="F29" s="206" t="str">
        <f>IF(D29="","יש לבחור מתוך רשימה","")</f>
        <v>יש לבחור מתוך רשימה</v>
      </c>
    </row>
    <row r="30" spans="2:6" x14ac:dyDescent="0.25">
      <c r="B30" s="93"/>
      <c r="C30" s="82"/>
      <c r="E30" s="84"/>
      <c r="F30" s="206"/>
    </row>
    <row r="31" spans="2:6" x14ac:dyDescent="0.25">
      <c r="B31" s="93"/>
      <c r="C31" s="82" t="s">
        <v>122</v>
      </c>
      <c r="D31" s="47"/>
      <c r="E31" s="84"/>
      <c r="F31" s="206" t="str">
        <f>IF(D31="","יש לבחור מתוך רשימה","")</f>
        <v>יש לבחור מתוך רשימה</v>
      </c>
    </row>
    <row r="32" spans="2:6" x14ac:dyDescent="0.25">
      <c r="B32" s="93"/>
      <c r="E32" s="84"/>
      <c r="F32" s="206"/>
    </row>
    <row r="33" spans="2:6" x14ac:dyDescent="0.25">
      <c r="B33" s="93"/>
      <c r="C33" s="83" t="s">
        <v>123</v>
      </c>
      <c r="D33" s="47"/>
      <c r="E33" s="205" t="str">
        <f>IF(D33&lt;20,"מספר האנשים חייב להיות בין 20 ל 25",IF(D33&gt;25,"מספר האנשים חייב להיות בין 20 ל 25",""))</f>
        <v>מספר האנשים חייב להיות בין 20 ל 25</v>
      </c>
      <c r="F33" s="206" t="str">
        <f t="shared" si="0"/>
        <v>יש למלא</v>
      </c>
    </row>
    <row r="34" spans="2:6" x14ac:dyDescent="0.25">
      <c r="B34" s="93"/>
      <c r="E34" s="84"/>
      <c r="F34" s="206"/>
    </row>
    <row r="35" spans="2:6" x14ac:dyDescent="0.25">
      <c r="B35" s="93"/>
      <c r="C35" s="83" t="s">
        <v>217</v>
      </c>
      <c r="D35" s="47"/>
      <c r="E35" s="84"/>
      <c r="F35" s="206" t="str">
        <f t="shared" si="0"/>
        <v>יש למלא</v>
      </c>
    </row>
    <row r="36" spans="2:6" x14ac:dyDescent="0.25">
      <c r="B36" s="94"/>
      <c r="C36" s="95"/>
      <c r="D36" s="96"/>
      <c r="E36" s="97"/>
    </row>
    <row r="37" spans="2:6" ht="15.75" x14ac:dyDescent="0.25">
      <c r="B37" s="98" t="s">
        <v>124</v>
      </c>
      <c r="C37" s="99"/>
      <c r="D37" s="87"/>
      <c r="E37" s="88"/>
    </row>
    <row r="38" spans="2:6" x14ac:dyDescent="0.25">
      <c r="B38" s="93"/>
      <c r="C38" s="83" t="s">
        <v>125</v>
      </c>
      <c r="E38" s="84"/>
    </row>
    <row r="39" spans="2:6" x14ac:dyDescent="0.25">
      <c r="B39" s="100"/>
      <c r="C39" s="101" t="s">
        <v>139</v>
      </c>
      <c r="D39" s="102"/>
      <c r="E39" s="84"/>
    </row>
    <row r="40" spans="2:6" x14ac:dyDescent="0.25">
      <c r="B40" s="93"/>
      <c r="C40" s="83" t="s">
        <v>19</v>
      </c>
      <c r="E40" s="84"/>
    </row>
    <row r="41" spans="2:6" x14ac:dyDescent="0.25">
      <c r="B41" s="93"/>
      <c r="C41" s="83" t="s">
        <v>20</v>
      </c>
      <c r="E41" s="84"/>
    </row>
    <row r="42" spans="2:6" x14ac:dyDescent="0.25">
      <c r="B42" s="93"/>
      <c r="C42" s="83" t="s">
        <v>126</v>
      </c>
      <c r="E42" s="84"/>
    </row>
    <row r="43" spans="2:6" x14ac:dyDescent="0.25">
      <c r="B43" s="93"/>
      <c r="C43" s="83" t="s">
        <v>127</v>
      </c>
      <c r="E43" s="84"/>
    </row>
    <row r="44" spans="2:6" x14ac:dyDescent="0.25">
      <c r="B44" s="93"/>
      <c r="C44" s="83" t="s">
        <v>128</v>
      </c>
      <c r="D44" s="103"/>
      <c r="E44" s="84"/>
    </row>
    <row r="45" spans="2:6" x14ac:dyDescent="0.25">
      <c r="B45" s="94"/>
      <c r="C45" s="95"/>
      <c r="D45" s="96"/>
      <c r="E45" s="97"/>
    </row>
  </sheetData>
  <sheetProtection algorithmName="SHA-512" hashValue="OMlRGUrA3IxC0bdgkU+OQxCW3IWLo5/0QERobZ5BLmoR65V/o8pvt4r8LYaREpIn56miQiD3V4J2GSY4GZw8zw==" saltValue="tMCpmFobTVxb4EINFrxYpA==" spinCount="100000" sheet="1" formatCells="0" formatColumns="0" formatRows="0"/>
  <mergeCells count="1">
    <mergeCell ref="B3:E3"/>
  </mergeCells>
  <dataValidations count="3">
    <dataValidation type="whole" allowBlank="1" showInputMessage="1" showErrorMessage="1" error="נא לכתוב מספר בין 10 ל80" sqref="D34" xr:uid="{00000000-0002-0000-0100-000000000000}">
      <formula1>10</formula1>
      <formula2>80</formula2>
    </dataValidation>
    <dataValidation type="list" allowBlank="1" showInputMessage="1" showErrorMessage="1" sqref="D29" xr:uid="{00000000-0002-0000-0100-000001000000}">
      <formula1>"1,2,3,4,5,6,7,8,9,10"</formula1>
    </dataValidation>
    <dataValidation type="list" allowBlank="1" showInputMessage="1" showErrorMessage="1" sqref="D31" xr:uid="{00000000-0002-0000-0100-000002000000}">
      <formula1>"כן, לא"</formula1>
    </dataValidation>
  </dataValidation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U69"/>
  <sheetViews>
    <sheetView rightToLeft="1" topLeftCell="A13" zoomScaleNormal="100" workbookViewId="0">
      <selection activeCell="E21" sqref="E21"/>
    </sheetView>
  </sheetViews>
  <sheetFormatPr defaultColWidth="9" defaultRowHeight="14.25" x14ac:dyDescent="0.2"/>
  <cols>
    <col min="1" max="1" width="4" customWidth="1"/>
    <col min="2" max="2" width="45" customWidth="1"/>
    <col min="3" max="3" width="7.25" customWidth="1"/>
    <col min="4" max="4" width="14.125" customWidth="1"/>
    <col min="5" max="5" width="12" customWidth="1"/>
    <col min="7" max="7" width="15.125" customWidth="1"/>
    <col min="8" max="8" width="13.25" customWidth="1"/>
    <col min="9" max="9" width="24.875" customWidth="1"/>
    <col min="10" max="10" width="11.125" hidden="1" customWidth="1"/>
    <col min="11" max="11" width="9" hidden="1" customWidth="1"/>
    <col min="12" max="12" width="10.875" hidden="1" customWidth="1"/>
    <col min="13" max="13" width="11" hidden="1" customWidth="1"/>
    <col min="14" max="14" width="10.25" hidden="1" customWidth="1"/>
    <col min="15" max="15" width="13.75" style="153" hidden="1" customWidth="1"/>
    <col min="16" max="16" width="9" hidden="1" customWidth="1"/>
    <col min="17" max="17" width="24" hidden="1" customWidth="1"/>
  </cols>
  <sheetData>
    <row r="1" spans="1:21" s="142" customFormat="1" ht="15.75" x14ac:dyDescent="0.25">
      <c r="A1" s="104"/>
      <c r="B1" s="105" t="str">
        <f>'שאלון למילוי הבקשה - חובה'!$C$7</f>
        <v>שם הגוף המבקש:</v>
      </c>
      <c r="C1" s="105">
        <f>'שאלון למילוי הבקשה - חובה'!$D$7</f>
        <v>0</v>
      </c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41"/>
      <c r="P1" s="110"/>
      <c r="Q1" s="110"/>
      <c r="R1" s="110"/>
      <c r="S1" s="110"/>
      <c r="T1" s="110"/>
      <c r="U1" s="110"/>
    </row>
    <row r="2" spans="1:21" s="142" customFormat="1" ht="15.75" x14ac:dyDescent="0.25">
      <c r="A2" s="104"/>
      <c r="B2" s="105" t="str">
        <f>'שאלון למילוי הבקשה - חובה'!$C$18</f>
        <v>שם המסגרת:</v>
      </c>
      <c r="C2" s="105">
        <f>'שאלון למילוי הבקשה - חובה'!$D$18</f>
        <v>0</v>
      </c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41"/>
      <c r="P2" s="110"/>
      <c r="Q2" s="110"/>
      <c r="R2" s="110"/>
      <c r="S2" s="110"/>
      <c r="T2" s="110"/>
      <c r="U2" s="110"/>
    </row>
    <row r="3" spans="1:21" s="142" customFormat="1" ht="15.75" x14ac:dyDescent="0.25">
      <c r="A3" s="104"/>
      <c r="B3" s="105" t="str">
        <f>'שאלון למילוי הבקשה - חובה'!$C$33</f>
        <v>מספר האנשים שעבורם מיועד הפרויקט:</v>
      </c>
      <c r="C3" s="105">
        <f>'שאלון למילוי הבקשה - חובה'!$D$33</f>
        <v>0</v>
      </c>
      <c r="D3" s="205" t="str">
        <f>IF(C3&lt;20,"מספר האנשים חייב להיות בין 20 ל 25",IF(C3&gt;25,"מספר האנשים חייב להיות בין 20 ל 25",""))</f>
        <v>מספר האנשים חייב להיות בין 20 ל 25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41"/>
      <c r="P3" s="110"/>
      <c r="Q3" s="110"/>
      <c r="R3" s="110"/>
      <c r="S3" s="110"/>
      <c r="T3" s="110"/>
      <c r="U3" s="110"/>
    </row>
    <row r="4" spans="1:21" s="142" customFormat="1" ht="15.75" x14ac:dyDescent="0.25">
      <c r="A4" s="104"/>
      <c r="B4" s="105" t="str">
        <f>'שאלון למילוי הבקשה - חובה'!$C$35</f>
        <v>מספר חדרי קבוצות כולל חדרי פעילות וסדנאות:</v>
      </c>
      <c r="C4" s="105">
        <f>'שאלון למילוי הבקשה - חובה'!$D$35</f>
        <v>0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41"/>
      <c r="P4" s="110"/>
      <c r="Q4" s="110"/>
      <c r="R4" s="110"/>
      <c r="S4" s="110"/>
      <c r="T4" s="110"/>
      <c r="U4" s="110"/>
    </row>
    <row r="5" spans="1:21" s="142" customFormat="1" ht="15.75" x14ac:dyDescent="0.25">
      <c r="A5" s="104"/>
      <c r="B5" s="107" t="s">
        <v>152</v>
      </c>
      <c r="C5" s="105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41"/>
      <c r="P5" s="110"/>
      <c r="Q5" s="110"/>
      <c r="R5" s="110"/>
      <c r="S5" s="110"/>
      <c r="T5" s="110"/>
      <c r="U5" s="110"/>
    </row>
    <row r="6" spans="1:21" ht="15" x14ac:dyDescent="0.25">
      <c r="A6" s="107"/>
      <c r="B6" s="108" t="s">
        <v>140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127"/>
      <c r="P6" s="27"/>
      <c r="Q6" s="27"/>
      <c r="R6" s="27"/>
      <c r="S6" s="27"/>
      <c r="T6" s="27"/>
      <c r="U6" s="27"/>
    </row>
    <row r="7" spans="1:21" ht="15" x14ac:dyDescent="0.25">
      <c r="A7" s="27"/>
      <c r="B7" s="109" t="s">
        <v>141</v>
      </c>
      <c r="C7" s="27"/>
      <c r="D7" s="27"/>
      <c r="E7" s="27"/>
      <c r="G7" s="27"/>
      <c r="H7" s="27"/>
      <c r="I7" s="27"/>
      <c r="J7" s="27"/>
      <c r="K7" s="27"/>
      <c r="L7" s="27"/>
      <c r="M7" s="27"/>
      <c r="N7" s="27"/>
      <c r="O7" s="127"/>
      <c r="P7" s="27"/>
      <c r="Q7" s="27"/>
      <c r="R7" s="27"/>
      <c r="S7" s="27"/>
      <c r="T7" s="27"/>
      <c r="U7" s="27"/>
    </row>
    <row r="8" spans="1:21" ht="15" x14ac:dyDescent="0.25">
      <c r="A8" s="27"/>
      <c r="B8" s="108" t="s">
        <v>18</v>
      </c>
      <c r="C8" s="27"/>
      <c r="D8" s="27"/>
      <c r="E8" s="27"/>
      <c r="F8" s="27"/>
      <c r="G8" s="27"/>
      <c r="O8"/>
      <c r="Q8" s="27"/>
      <c r="R8" s="27"/>
      <c r="S8" s="27"/>
      <c r="T8" s="27"/>
      <c r="U8" s="27"/>
    </row>
    <row r="9" spans="1:21" ht="15" x14ac:dyDescent="0.25">
      <c r="A9" s="27"/>
      <c r="B9" s="108"/>
      <c r="C9" s="27"/>
      <c r="D9" s="27"/>
      <c r="E9" s="27"/>
      <c r="F9" s="27"/>
      <c r="G9" s="27"/>
      <c r="O9"/>
      <c r="Q9" s="27"/>
      <c r="R9" s="27"/>
      <c r="S9" s="27"/>
      <c r="T9" s="27"/>
      <c r="U9" s="27"/>
    </row>
    <row r="10" spans="1:21" s="142" customFormat="1" ht="15.75" x14ac:dyDescent="0.25">
      <c r="A10" s="110">
        <v>1</v>
      </c>
      <c r="B10" s="105" t="s">
        <v>95</v>
      </c>
      <c r="C10" s="105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41"/>
      <c r="P10" s="110"/>
      <c r="Q10" s="110"/>
      <c r="R10" s="110"/>
      <c r="S10" s="110"/>
      <c r="T10" s="110"/>
      <c r="U10" s="110"/>
    </row>
    <row r="11" spans="1:21" ht="15" x14ac:dyDescent="0.25">
      <c r="A11" s="28">
        <v>1.1000000000000001</v>
      </c>
      <c r="B11" s="26" t="s">
        <v>47</v>
      </c>
      <c r="C11" s="1"/>
      <c r="D11" s="1"/>
      <c r="E11" s="2"/>
      <c r="F11" s="3" t="s">
        <v>45</v>
      </c>
      <c r="G11" s="1"/>
      <c r="H11" s="1"/>
      <c r="I11" s="2"/>
      <c r="J11" s="115" t="s">
        <v>105</v>
      </c>
      <c r="K11" s="3" t="s">
        <v>84</v>
      </c>
      <c r="L11" s="1"/>
      <c r="M11" s="116"/>
      <c r="N11" s="1"/>
      <c r="O11" s="143"/>
      <c r="P11" s="1"/>
      <c r="Q11" s="2"/>
      <c r="R11" s="27"/>
      <c r="S11" s="27"/>
      <c r="T11" s="27"/>
      <c r="U11" s="27"/>
    </row>
    <row r="12" spans="1:21" ht="45" x14ac:dyDescent="0.25">
      <c r="A12" s="4" t="s">
        <v>48</v>
      </c>
      <c r="B12" s="4" t="s">
        <v>49</v>
      </c>
      <c r="C12" s="4" t="s">
        <v>100</v>
      </c>
      <c r="D12" s="4" t="s">
        <v>102</v>
      </c>
      <c r="E12" s="4" t="s">
        <v>101</v>
      </c>
      <c r="F12" s="4" t="s">
        <v>58</v>
      </c>
      <c r="G12" s="4" t="s">
        <v>103</v>
      </c>
      <c r="H12" s="4" t="s">
        <v>80</v>
      </c>
      <c r="I12" s="4" t="s">
        <v>81</v>
      </c>
      <c r="J12" s="118" t="s">
        <v>104</v>
      </c>
      <c r="K12" s="118" t="s">
        <v>40</v>
      </c>
      <c r="L12" s="118" t="s">
        <v>41</v>
      </c>
      <c r="M12" s="118" t="s">
        <v>42</v>
      </c>
      <c r="N12" s="118" t="s">
        <v>46</v>
      </c>
      <c r="O12" s="119" t="s">
        <v>43</v>
      </c>
      <c r="P12" s="118" t="s">
        <v>44</v>
      </c>
      <c r="Q12" s="118" t="s">
        <v>11</v>
      </c>
      <c r="R12" s="108"/>
      <c r="S12" s="108"/>
      <c r="T12" s="108"/>
      <c r="U12" s="108"/>
    </row>
    <row r="13" spans="1:21" ht="15" x14ac:dyDescent="0.25">
      <c r="A13" s="5">
        <v>1</v>
      </c>
      <c r="B13" s="4" t="s">
        <v>142</v>
      </c>
      <c r="C13" s="6">
        <f>'שאלון למילוי הבקשה - חובה'!$D$33</f>
        <v>0</v>
      </c>
      <c r="D13" s="7">
        <v>500</v>
      </c>
      <c r="E13" s="7">
        <f>C13*D13</f>
        <v>0</v>
      </c>
      <c r="F13" s="8"/>
      <c r="G13" s="120">
        <f>D13*F13</f>
        <v>0</v>
      </c>
      <c r="H13" s="121" t="str">
        <f>IF(F13&gt;C13,"נא להסביר חריגה","")</f>
        <v/>
      </c>
      <c r="I13" s="9"/>
      <c r="J13" s="33"/>
      <c r="K13" s="22"/>
      <c r="L13" s="22"/>
      <c r="M13" s="44"/>
      <c r="N13" s="23"/>
      <c r="O13" s="122">
        <f>IF(N13="",0,N13-G13)</f>
        <v>0</v>
      </c>
      <c r="P13" s="123">
        <f t="shared" ref="P13:P24" si="0">IF(G13=0,0,O13/G13)</f>
        <v>0</v>
      </c>
      <c r="Q13" s="22"/>
      <c r="R13" s="27"/>
      <c r="S13" s="27"/>
      <c r="T13" s="27"/>
      <c r="U13" s="27"/>
    </row>
    <row r="14" spans="1:21" ht="15" x14ac:dyDescent="0.25">
      <c r="A14" s="5">
        <v>2</v>
      </c>
      <c r="B14" s="4" t="s">
        <v>106</v>
      </c>
      <c r="C14" s="6">
        <f>ROUNDUP('שאלון למילוי הבקשה - חובה'!$D$33/4,0)</f>
        <v>0</v>
      </c>
      <c r="D14" s="7">
        <v>3000</v>
      </c>
      <c r="E14" s="7">
        <f t="shared" ref="E14:E23" si="1">C14*D14</f>
        <v>0</v>
      </c>
      <c r="F14" s="8"/>
      <c r="G14" s="120">
        <f t="shared" ref="G14:G23" si="2">D14*F14</f>
        <v>0</v>
      </c>
      <c r="H14" s="121" t="str">
        <f t="shared" ref="H14:H23" si="3">IF(F14&gt;C14,"נא להסביר חריגה","")</f>
        <v/>
      </c>
      <c r="I14" s="9"/>
      <c r="J14" s="33"/>
      <c r="K14" s="22"/>
      <c r="L14" s="22"/>
      <c r="M14" s="44"/>
      <c r="N14" s="23"/>
      <c r="O14" s="122">
        <f t="shared" ref="O14:O23" si="4">IF(N14="",0,N14-G14)</f>
        <v>0</v>
      </c>
      <c r="P14" s="123">
        <f t="shared" ref="P14:P23" si="5">IF(G14=0,0,O14/G14)</f>
        <v>0</v>
      </c>
      <c r="Q14" s="22"/>
      <c r="R14" s="27"/>
      <c r="S14" s="27"/>
      <c r="T14" s="27"/>
      <c r="U14" s="27"/>
    </row>
    <row r="15" spans="1:21" ht="15" x14ac:dyDescent="0.25">
      <c r="A15" s="5">
        <v>3</v>
      </c>
      <c r="B15" s="4" t="s">
        <v>195</v>
      </c>
      <c r="C15" s="6">
        <f>ROUNDUP('שאלון למילוי הבקשה - חובה'!$D$33/10,0)</f>
        <v>0</v>
      </c>
      <c r="D15" s="7">
        <v>1200</v>
      </c>
      <c r="E15" s="7">
        <f t="shared" si="1"/>
        <v>0</v>
      </c>
      <c r="F15" s="8"/>
      <c r="G15" s="120">
        <f t="shared" si="2"/>
        <v>0</v>
      </c>
      <c r="H15" s="121" t="str">
        <f t="shared" si="3"/>
        <v/>
      </c>
      <c r="I15" s="9"/>
      <c r="J15" s="33"/>
      <c r="K15" s="22"/>
      <c r="L15" s="22"/>
      <c r="M15" s="44"/>
      <c r="N15" s="23"/>
      <c r="O15" s="122">
        <f t="shared" si="4"/>
        <v>0</v>
      </c>
      <c r="P15" s="123">
        <f t="shared" si="5"/>
        <v>0</v>
      </c>
      <c r="Q15" s="22"/>
      <c r="R15" s="27"/>
      <c r="S15" s="27"/>
      <c r="T15" s="27"/>
      <c r="U15" s="27"/>
    </row>
    <row r="16" spans="1:21" ht="15" x14ac:dyDescent="0.25">
      <c r="A16" s="5">
        <v>4</v>
      </c>
      <c r="B16" s="4" t="s">
        <v>193</v>
      </c>
      <c r="C16" s="6">
        <f>ROUNDUP('שאלון למילוי הבקשה - חובה'!$D$33/10,0)</f>
        <v>0</v>
      </c>
      <c r="D16" s="7">
        <v>3000</v>
      </c>
      <c r="E16" s="7">
        <f t="shared" si="1"/>
        <v>0</v>
      </c>
      <c r="F16" s="8"/>
      <c r="G16" s="120">
        <f t="shared" si="2"/>
        <v>0</v>
      </c>
      <c r="H16" s="121" t="str">
        <f t="shared" si="3"/>
        <v/>
      </c>
      <c r="I16" s="9"/>
      <c r="J16" s="33"/>
      <c r="K16" s="22"/>
      <c r="L16" s="22"/>
      <c r="M16" s="44"/>
      <c r="N16" s="23"/>
      <c r="O16" s="122">
        <f t="shared" si="4"/>
        <v>0</v>
      </c>
      <c r="P16" s="123">
        <f t="shared" si="5"/>
        <v>0</v>
      </c>
      <c r="Q16" s="22"/>
      <c r="R16" s="27"/>
      <c r="S16" s="27"/>
      <c r="T16" s="27"/>
      <c r="U16" s="27"/>
    </row>
    <row r="17" spans="1:21" ht="15" x14ac:dyDescent="0.25">
      <c r="A17" s="5">
        <v>5</v>
      </c>
      <c r="B17" s="4" t="s">
        <v>196</v>
      </c>
      <c r="C17" s="6">
        <f>ROUNDUP('שאלון למילוי הבקשה - חובה'!$D$33/10,0)</f>
        <v>0</v>
      </c>
      <c r="D17" s="7">
        <v>4500</v>
      </c>
      <c r="E17" s="7">
        <f t="shared" si="1"/>
        <v>0</v>
      </c>
      <c r="F17" s="8"/>
      <c r="G17" s="120">
        <f t="shared" si="2"/>
        <v>0</v>
      </c>
      <c r="H17" s="121" t="str">
        <f t="shared" si="3"/>
        <v/>
      </c>
      <c r="I17" s="9"/>
      <c r="J17" s="33"/>
      <c r="K17" s="22"/>
      <c r="L17" s="22"/>
      <c r="M17" s="44"/>
      <c r="N17" s="23"/>
      <c r="O17" s="122">
        <f t="shared" si="4"/>
        <v>0</v>
      </c>
      <c r="P17" s="123">
        <f t="shared" si="5"/>
        <v>0</v>
      </c>
      <c r="Q17" s="22"/>
      <c r="R17" s="27"/>
      <c r="S17" s="27"/>
      <c r="T17" s="27"/>
      <c r="U17" s="27"/>
    </row>
    <row r="18" spans="1:21" ht="15" x14ac:dyDescent="0.25">
      <c r="A18" s="5">
        <v>6</v>
      </c>
      <c r="B18" s="4" t="s">
        <v>194</v>
      </c>
      <c r="C18" s="6">
        <f>ROUNDUP('שאלון למילוי הבקשה - חובה'!$D$33/10,0)</f>
        <v>0</v>
      </c>
      <c r="D18" s="7">
        <v>1500</v>
      </c>
      <c r="E18" s="7">
        <f t="shared" si="1"/>
        <v>0</v>
      </c>
      <c r="F18" s="8"/>
      <c r="G18" s="120">
        <f t="shared" si="2"/>
        <v>0</v>
      </c>
      <c r="H18" s="121" t="str">
        <f t="shared" si="3"/>
        <v/>
      </c>
      <c r="I18" s="9"/>
      <c r="J18" s="33"/>
      <c r="K18" s="22"/>
      <c r="L18" s="22"/>
      <c r="M18" s="44"/>
      <c r="N18" s="23"/>
      <c r="O18" s="122">
        <f t="shared" si="4"/>
        <v>0</v>
      </c>
      <c r="P18" s="123">
        <f t="shared" si="5"/>
        <v>0</v>
      </c>
      <c r="Q18" s="22"/>
      <c r="R18" s="27"/>
      <c r="S18" s="27"/>
      <c r="T18" s="27"/>
      <c r="U18" s="27"/>
    </row>
    <row r="19" spans="1:21" ht="15" x14ac:dyDescent="0.25">
      <c r="A19" s="5">
        <v>7</v>
      </c>
      <c r="B19" s="4" t="s">
        <v>147</v>
      </c>
      <c r="C19" s="6">
        <f>ROUNDUP('שאלון למילוי הבקשה - חובה'!$D$33*1.1,0)</f>
        <v>0</v>
      </c>
      <c r="D19" s="7">
        <v>500</v>
      </c>
      <c r="E19" s="7">
        <f t="shared" si="1"/>
        <v>0</v>
      </c>
      <c r="F19" s="8"/>
      <c r="G19" s="120">
        <f t="shared" si="2"/>
        <v>0</v>
      </c>
      <c r="H19" s="121" t="str">
        <f t="shared" si="3"/>
        <v/>
      </c>
      <c r="I19" s="9"/>
      <c r="J19" s="33"/>
      <c r="K19" s="22"/>
      <c r="L19" s="22"/>
      <c r="M19" s="44"/>
      <c r="N19" s="23"/>
      <c r="O19" s="122">
        <f t="shared" si="4"/>
        <v>0</v>
      </c>
      <c r="P19" s="123">
        <f t="shared" si="5"/>
        <v>0</v>
      </c>
      <c r="Q19" s="22"/>
      <c r="R19" s="27"/>
      <c r="S19" s="27"/>
      <c r="T19" s="27"/>
      <c r="U19" s="27"/>
    </row>
    <row r="20" spans="1:21" ht="15" x14ac:dyDescent="0.25">
      <c r="A20" s="5">
        <v>8</v>
      </c>
      <c r="B20" s="4" t="s">
        <v>214</v>
      </c>
      <c r="C20" s="203">
        <f>'שאלון למילוי הבקשה - חובה'!$D$35+1</f>
        <v>1</v>
      </c>
      <c r="D20" s="7">
        <v>300</v>
      </c>
      <c r="E20" s="7">
        <f t="shared" si="1"/>
        <v>300</v>
      </c>
      <c r="F20" s="8"/>
      <c r="G20" s="120">
        <f t="shared" si="2"/>
        <v>0</v>
      </c>
      <c r="H20" s="121" t="str">
        <f t="shared" si="3"/>
        <v/>
      </c>
      <c r="I20" s="9"/>
      <c r="J20" s="33"/>
      <c r="K20" s="22"/>
      <c r="L20" s="22"/>
      <c r="M20" s="44"/>
      <c r="N20" s="23"/>
      <c r="O20" s="122">
        <f t="shared" si="4"/>
        <v>0</v>
      </c>
      <c r="P20" s="123">
        <f t="shared" si="5"/>
        <v>0</v>
      </c>
      <c r="Q20" s="22"/>
      <c r="R20" s="27"/>
      <c r="S20" s="27"/>
      <c r="T20" s="27"/>
      <c r="U20" s="27"/>
    </row>
    <row r="21" spans="1:21" ht="15" x14ac:dyDescent="0.25">
      <c r="A21" s="5">
        <v>9</v>
      </c>
      <c r="B21" s="4" t="s">
        <v>215</v>
      </c>
      <c r="C21" s="203">
        <f>'שאלון למילוי הבקשה - חובה'!$D$35+1</f>
        <v>1</v>
      </c>
      <c r="D21" s="7">
        <v>200</v>
      </c>
      <c r="E21" s="7">
        <f t="shared" si="1"/>
        <v>200</v>
      </c>
      <c r="F21" s="8"/>
      <c r="G21" s="120">
        <f t="shared" si="2"/>
        <v>0</v>
      </c>
      <c r="H21" s="121" t="str">
        <f t="shared" si="3"/>
        <v/>
      </c>
      <c r="I21" s="9"/>
      <c r="J21" s="33"/>
      <c r="K21" s="22"/>
      <c r="L21" s="22"/>
      <c r="M21" s="44"/>
      <c r="N21" s="23"/>
      <c r="O21" s="122">
        <f t="shared" si="4"/>
        <v>0</v>
      </c>
      <c r="P21" s="123">
        <f t="shared" si="5"/>
        <v>0</v>
      </c>
      <c r="Q21" s="22"/>
      <c r="R21" s="27"/>
      <c r="S21" s="27"/>
      <c r="T21" s="27"/>
      <c r="U21" s="27"/>
    </row>
    <row r="22" spans="1:21" ht="15" x14ac:dyDescent="0.25">
      <c r="A22" s="5">
        <v>10</v>
      </c>
      <c r="B22" s="29" t="s">
        <v>198</v>
      </c>
      <c r="C22" s="7">
        <v>1</v>
      </c>
      <c r="D22" s="7">
        <v>20000</v>
      </c>
      <c r="E22" s="7">
        <f>C22*D22</f>
        <v>20000</v>
      </c>
      <c r="F22" s="8"/>
      <c r="G22" s="120">
        <f t="shared" si="2"/>
        <v>0</v>
      </c>
      <c r="H22" s="121" t="str">
        <f t="shared" si="3"/>
        <v/>
      </c>
      <c r="I22" s="9"/>
      <c r="J22" s="33"/>
      <c r="K22" s="22"/>
      <c r="L22" s="22"/>
      <c r="M22" s="44"/>
      <c r="N22" s="23"/>
      <c r="O22" s="122">
        <f t="shared" si="4"/>
        <v>0</v>
      </c>
      <c r="P22" s="123">
        <f t="shared" si="5"/>
        <v>0</v>
      </c>
      <c r="Q22" s="22"/>
      <c r="R22" s="27"/>
      <c r="S22" s="27"/>
      <c r="T22" s="27"/>
      <c r="U22" s="27"/>
    </row>
    <row r="23" spans="1:21" ht="15" x14ac:dyDescent="0.25">
      <c r="A23" s="5">
        <v>11</v>
      </c>
      <c r="B23" s="4" t="s">
        <v>197</v>
      </c>
      <c r="C23" s="7">
        <v>1</v>
      </c>
      <c r="D23" s="7">
        <v>1000</v>
      </c>
      <c r="E23" s="7">
        <f t="shared" si="1"/>
        <v>1000</v>
      </c>
      <c r="F23" s="8"/>
      <c r="G23" s="120">
        <f t="shared" si="2"/>
        <v>0</v>
      </c>
      <c r="H23" s="121" t="str">
        <f t="shared" si="3"/>
        <v/>
      </c>
      <c r="I23" s="9"/>
      <c r="J23" s="33"/>
      <c r="K23" s="22"/>
      <c r="L23" s="22"/>
      <c r="M23" s="44"/>
      <c r="N23" s="23"/>
      <c r="O23" s="122">
        <f t="shared" si="4"/>
        <v>0</v>
      </c>
      <c r="P23" s="123">
        <f t="shared" si="5"/>
        <v>0</v>
      </c>
      <c r="Q23" s="22"/>
      <c r="R23" s="27"/>
      <c r="S23" s="27"/>
      <c r="T23" s="27"/>
      <c r="U23" s="27"/>
    </row>
    <row r="24" spans="1:21" ht="15" x14ac:dyDescent="0.25">
      <c r="A24" s="5"/>
      <c r="B24" s="4" t="s">
        <v>39</v>
      </c>
      <c r="C24" s="7"/>
      <c r="D24" s="7"/>
      <c r="E24" s="7">
        <f>SUM(E13:E23)</f>
        <v>21500</v>
      </c>
      <c r="F24" s="11"/>
      <c r="G24" s="7">
        <f>SUM(G13:G23)</f>
        <v>0</v>
      </c>
      <c r="H24" s="7"/>
      <c r="I24" s="7"/>
      <c r="J24" s="7">
        <f>SUM(J13:J23)</f>
        <v>0</v>
      </c>
      <c r="K24" s="11"/>
      <c r="L24" s="12"/>
      <c r="M24" s="11"/>
      <c r="N24" s="7">
        <f t="shared" ref="N24:O24" si="6">SUM(N13:N23)</f>
        <v>0</v>
      </c>
      <c r="O24" s="7">
        <f t="shared" si="6"/>
        <v>0</v>
      </c>
      <c r="P24" s="123">
        <f t="shared" si="0"/>
        <v>0</v>
      </c>
      <c r="Q24" s="73"/>
      <c r="R24" s="27"/>
      <c r="S24" s="27"/>
      <c r="T24" s="27"/>
      <c r="U24" s="27"/>
    </row>
    <row r="25" spans="1:21" ht="15" x14ac:dyDescent="0.25">
      <c r="A25" s="27"/>
      <c r="B25" s="144"/>
      <c r="C25" s="13"/>
      <c r="D25" s="13"/>
      <c r="E25" s="13"/>
      <c r="F25" s="13"/>
      <c r="G25" s="13"/>
      <c r="H25" s="13"/>
      <c r="I25" s="13"/>
      <c r="J25" s="13"/>
      <c r="K25" s="13"/>
      <c r="L25" s="139"/>
      <c r="M25" s="139"/>
      <c r="N25" s="27"/>
      <c r="O25" s="127"/>
      <c r="P25" s="27"/>
      <c r="Q25" s="27"/>
      <c r="R25" s="27"/>
      <c r="S25" s="27"/>
      <c r="T25" s="27"/>
      <c r="U25" s="27"/>
    </row>
    <row r="26" spans="1:21" ht="15" x14ac:dyDescent="0.25">
      <c r="A26" s="28">
        <v>1.2</v>
      </c>
      <c r="B26" s="26" t="s">
        <v>60</v>
      </c>
      <c r="C26" s="1"/>
      <c r="D26" s="1"/>
      <c r="E26" s="2"/>
      <c r="F26" s="3" t="s">
        <v>61</v>
      </c>
      <c r="G26" s="1"/>
      <c r="H26" s="1"/>
      <c r="I26" s="2"/>
      <c r="J26" s="115" t="s">
        <v>105</v>
      </c>
      <c r="K26" s="3" t="s">
        <v>62</v>
      </c>
      <c r="L26" s="1"/>
      <c r="M26" s="116"/>
      <c r="N26" s="1"/>
      <c r="O26" s="143"/>
      <c r="P26" s="1"/>
      <c r="Q26" s="2"/>
      <c r="R26" s="27"/>
      <c r="S26" s="27"/>
      <c r="T26" s="27"/>
      <c r="U26" s="27"/>
    </row>
    <row r="27" spans="1:21" ht="45" x14ac:dyDescent="0.25">
      <c r="A27" s="4" t="str">
        <f>A$12</f>
        <v xml:space="preserve">מס'  </v>
      </c>
      <c r="B27" s="4" t="str">
        <f t="shared" ref="B27:Q27" si="7">B$12</f>
        <v xml:space="preserve">ציוד </v>
      </c>
      <c r="C27" s="4" t="str">
        <f t="shared" si="7"/>
        <v xml:space="preserve">כמות תקן   </v>
      </c>
      <c r="D27" s="4" t="str">
        <f t="shared" si="7"/>
        <v xml:space="preserve">מחיר התקן ליחידה כולל מע"מ   </v>
      </c>
      <c r="E27" s="4" t="str">
        <f t="shared" si="7"/>
        <v>עלות ציוד התקן כולל מע"מ</v>
      </c>
      <c r="F27" s="4" t="str">
        <f t="shared" si="7"/>
        <v>כמות הציוד המבוקש</v>
      </c>
      <c r="G27" s="4" t="str">
        <f t="shared" si="7"/>
        <v xml:space="preserve">סך עלות הציוד המבוקש כולל מע"מ  </v>
      </c>
      <c r="H27" s="4" t="str">
        <f t="shared" si="7"/>
        <v>התראת חריגה</v>
      </c>
      <c r="I27" s="4" t="str">
        <f t="shared" si="7"/>
        <v>הערות/ הסבר חריגות</v>
      </c>
      <c r="J27" s="4" t="str">
        <f t="shared" si="7"/>
        <v>צפי עלות רכישה כולל מע"מ</v>
      </c>
      <c r="K27" s="4" t="str">
        <f t="shared" si="7"/>
        <v>שם ספק</v>
      </c>
      <c r="L27" s="4" t="str">
        <f t="shared" si="7"/>
        <v>מס חשבונית</v>
      </c>
      <c r="M27" s="4" t="str">
        <f t="shared" si="7"/>
        <v>תאריך חשבונית</v>
      </c>
      <c r="N27" s="4" t="str">
        <f t="shared" si="7"/>
        <v>סכום - שנרכש בפועל כולל מע"מ</v>
      </c>
      <c r="O27" s="49" t="str">
        <f t="shared" si="7"/>
        <v>הפרש בין הסכום שנרכש בפועל לעלות שאושרה</v>
      </c>
      <c r="P27" s="4" t="str">
        <f t="shared" si="7"/>
        <v>שיעור ההפרש</v>
      </c>
      <c r="Q27" s="4" t="str">
        <f t="shared" si="7"/>
        <v>הערות</v>
      </c>
      <c r="R27" s="27"/>
      <c r="S27" s="27"/>
      <c r="T27" s="27"/>
      <c r="U27" s="27"/>
    </row>
    <row r="28" spans="1:21" ht="15" x14ac:dyDescent="0.25">
      <c r="A28" s="5">
        <v>1</v>
      </c>
      <c r="B28" s="4" t="s">
        <v>200</v>
      </c>
      <c r="C28" s="6">
        <f>ROUNDUP('שאלון למילוי הבקשה - חובה'!$D$33/10,0)</f>
        <v>0</v>
      </c>
      <c r="D28" s="7">
        <v>5000</v>
      </c>
      <c r="E28" s="7">
        <f t="shared" ref="E28:E30" si="8">C28*D28</f>
        <v>0</v>
      </c>
      <c r="F28" s="8"/>
      <c r="G28" s="120">
        <f>D28*F28</f>
        <v>0</v>
      </c>
      <c r="H28" s="121" t="str">
        <f t="shared" ref="H28:H30" si="9">IF(F28&gt;C28,"נא להסביר חריגה","")</f>
        <v/>
      </c>
      <c r="I28" s="9"/>
      <c r="J28" s="33"/>
      <c r="K28" s="22"/>
      <c r="L28" s="22"/>
      <c r="M28" s="44"/>
      <c r="N28" s="23"/>
      <c r="O28" s="122">
        <f t="shared" ref="O28" si="10">IF(N28="",0,N28-G28)</f>
        <v>0</v>
      </c>
      <c r="P28" s="123">
        <f>IF(G28=0,0,O28/G28)</f>
        <v>0</v>
      </c>
      <c r="Q28" s="22"/>
      <c r="R28" s="27"/>
      <c r="S28" s="27"/>
      <c r="T28" s="27"/>
      <c r="U28" s="27"/>
    </row>
    <row r="29" spans="1:21" ht="15" x14ac:dyDescent="0.25">
      <c r="A29" s="5">
        <v>2</v>
      </c>
      <c r="B29" s="4" t="s">
        <v>201</v>
      </c>
      <c r="C29" s="7">
        <v>1</v>
      </c>
      <c r="D29" s="7">
        <v>1500</v>
      </c>
      <c r="E29" s="7">
        <f t="shared" si="8"/>
        <v>1500</v>
      </c>
      <c r="F29" s="8"/>
      <c r="G29" s="120">
        <f t="shared" ref="G29:G30" si="11">D29*F29</f>
        <v>0</v>
      </c>
      <c r="H29" s="121" t="str">
        <f t="shared" si="9"/>
        <v/>
      </c>
      <c r="I29" s="9"/>
      <c r="J29" s="33"/>
      <c r="K29" s="22"/>
      <c r="L29" s="22"/>
      <c r="M29" s="44"/>
      <c r="N29" s="23"/>
      <c r="O29" s="122">
        <f t="shared" ref="O29:O30" si="12">IF(N29="",0,N29-G29)</f>
        <v>0</v>
      </c>
      <c r="P29" s="123">
        <f t="shared" ref="P29:P30" si="13">IF(G29=0,0,O29/G29)</f>
        <v>0</v>
      </c>
      <c r="Q29" s="22"/>
      <c r="R29" s="27"/>
      <c r="S29" s="27"/>
      <c r="T29" s="27"/>
      <c r="U29" s="27"/>
    </row>
    <row r="30" spans="1:21" ht="15" x14ac:dyDescent="0.25">
      <c r="A30" s="5">
        <v>3</v>
      </c>
      <c r="B30" s="4" t="s">
        <v>199</v>
      </c>
      <c r="C30" s="7">
        <v>2</v>
      </c>
      <c r="D30" s="7">
        <v>4500</v>
      </c>
      <c r="E30" s="7">
        <f t="shared" si="8"/>
        <v>9000</v>
      </c>
      <c r="F30" s="8"/>
      <c r="G30" s="120">
        <f t="shared" si="11"/>
        <v>0</v>
      </c>
      <c r="H30" s="121" t="str">
        <f t="shared" si="9"/>
        <v/>
      </c>
      <c r="I30" s="9"/>
      <c r="J30" s="33"/>
      <c r="K30" s="22"/>
      <c r="L30" s="22"/>
      <c r="M30" s="44"/>
      <c r="N30" s="23"/>
      <c r="O30" s="122">
        <f t="shared" si="12"/>
        <v>0</v>
      </c>
      <c r="P30" s="123">
        <f t="shared" si="13"/>
        <v>0</v>
      </c>
      <c r="Q30" s="22"/>
      <c r="R30" s="27"/>
      <c r="S30" s="27"/>
      <c r="T30" s="27"/>
      <c r="U30" s="27"/>
    </row>
    <row r="31" spans="1:21" ht="15" x14ac:dyDescent="0.25">
      <c r="A31" s="5"/>
      <c r="B31" s="4" t="s">
        <v>9</v>
      </c>
      <c r="C31" s="7"/>
      <c r="D31" s="7"/>
      <c r="E31" s="7">
        <f>SUM(E28:E30)</f>
        <v>10500</v>
      </c>
      <c r="F31" s="120"/>
      <c r="G31" s="7">
        <f>SUM(G28:G30)</f>
        <v>0</v>
      </c>
      <c r="H31" s="121" t="str">
        <f>IF(F31&gt;C31,"נא להסביר חריגה כאן","")</f>
        <v/>
      </c>
      <c r="I31" s="121"/>
      <c r="J31" s="7">
        <f>SUM(J28:J30)</f>
        <v>0</v>
      </c>
      <c r="K31" s="120"/>
      <c r="L31" s="10"/>
      <c r="M31" s="11"/>
      <c r="N31" s="7">
        <f t="shared" ref="N31:O31" si="14">SUM(N28:N30)</f>
        <v>0</v>
      </c>
      <c r="O31" s="7">
        <f t="shared" si="14"/>
        <v>0</v>
      </c>
      <c r="P31" s="123">
        <f>IF(G31=0,0,O31/G31)</f>
        <v>0</v>
      </c>
      <c r="Q31" s="73"/>
      <c r="R31" s="27"/>
      <c r="S31" s="27"/>
      <c r="T31" s="27"/>
      <c r="U31" s="27"/>
    </row>
    <row r="32" spans="1:21" ht="15" x14ac:dyDescent="0.25">
      <c r="A32" s="13"/>
      <c r="B32" s="14"/>
      <c r="C32" s="15"/>
      <c r="D32" s="15"/>
      <c r="E32" s="15"/>
      <c r="F32" s="125"/>
      <c r="G32" s="125"/>
      <c r="H32" s="125"/>
      <c r="I32" s="125"/>
      <c r="J32" s="125"/>
      <c r="K32" s="125"/>
      <c r="L32" s="16"/>
      <c r="M32" s="126"/>
      <c r="N32" s="27"/>
      <c r="O32" s="127"/>
      <c r="P32" s="27"/>
      <c r="Q32" s="27"/>
      <c r="R32" s="27"/>
      <c r="S32" s="27"/>
      <c r="T32" s="27"/>
      <c r="U32" s="27"/>
    </row>
    <row r="33" spans="1:21" ht="15" x14ac:dyDescent="0.25">
      <c r="A33" s="28">
        <v>1.3</v>
      </c>
      <c r="B33" s="26" t="s">
        <v>65</v>
      </c>
      <c r="C33" s="1"/>
      <c r="D33" s="1"/>
      <c r="E33" s="2"/>
      <c r="F33" s="3" t="s">
        <v>66</v>
      </c>
      <c r="G33" s="1"/>
      <c r="H33" s="1"/>
      <c r="I33" s="2"/>
      <c r="J33" s="115" t="s">
        <v>105</v>
      </c>
      <c r="K33" s="3" t="s">
        <v>85</v>
      </c>
      <c r="L33" s="1"/>
      <c r="M33" s="116"/>
      <c r="N33" s="1"/>
      <c r="O33" s="143"/>
      <c r="P33" s="1"/>
      <c r="Q33" s="2"/>
      <c r="R33" s="27"/>
      <c r="S33" s="27"/>
      <c r="T33" s="27"/>
      <c r="U33" s="27"/>
    </row>
    <row r="34" spans="1:21" ht="45" x14ac:dyDescent="0.25">
      <c r="A34" s="4" t="str">
        <f>A$12</f>
        <v xml:space="preserve">מס'  </v>
      </c>
      <c r="B34" s="4" t="str">
        <f t="shared" ref="B34:Q34" si="15">B$12</f>
        <v xml:space="preserve">ציוד </v>
      </c>
      <c r="C34" s="4" t="str">
        <f t="shared" si="15"/>
        <v xml:space="preserve">כמות תקן   </v>
      </c>
      <c r="D34" s="4" t="str">
        <f t="shared" si="15"/>
        <v xml:space="preserve">מחיר התקן ליחידה כולל מע"מ   </v>
      </c>
      <c r="E34" s="4" t="str">
        <f t="shared" si="15"/>
        <v>עלות ציוד התקן כולל מע"מ</v>
      </c>
      <c r="F34" s="4" t="str">
        <f t="shared" si="15"/>
        <v>כמות הציוד המבוקש</v>
      </c>
      <c r="G34" s="4" t="str">
        <f t="shared" si="15"/>
        <v xml:space="preserve">סך עלות הציוד המבוקש כולל מע"מ  </v>
      </c>
      <c r="H34" s="4" t="str">
        <f t="shared" si="15"/>
        <v>התראת חריגה</v>
      </c>
      <c r="I34" s="4" t="str">
        <f t="shared" si="15"/>
        <v>הערות/ הסבר חריגות</v>
      </c>
      <c r="J34" s="4" t="str">
        <f t="shared" si="15"/>
        <v>צפי עלות רכישה כולל מע"מ</v>
      </c>
      <c r="K34" s="4" t="str">
        <f t="shared" si="15"/>
        <v>שם ספק</v>
      </c>
      <c r="L34" s="4" t="str">
        <f t="shared" si="15"/>
        <v>מס חשבונית</v>
      </c>
      <c r="M34" s="4" t="str">
        <f t="shared" si="15"/>
        <v>תאריך חשבונית</v>
      </c>
      <c r="N34" s="4" t="str">
        <f t="shared" si="15"/>
        <v>סכום - שנרכש בפועל כולל מע"מ</v>
      </c>
      <c r="O34" s="49" t="str">
        <f t="shared" si="15"/>
        <v>הפרש בין הסכום שנרכש בפועל לעלות שאושרה</v>
      </c>
      <c r="P34" s="4" t="str">
        <f t="shared" si="15"/>
        <v>שיעור ההפרש</v>
      </c>
      <c r="Q34" s="4" t="str">
        <f t="shared" si="15"/>
        <v>הערות</v>
      </c>
      <c r="R34" s="27"/>
      <c r="S34" s="27"/>
      <c r="T34" s="27"/>
      <c r="U34" s="27"/>
    </row>
    <row r="35" spans="1:21" ht="15" x14ac:dyDescent="0.25">
      <c r="A35" s="5">
        <v>1</v>
      </c>
      <c r="B35" s="4" t="s">
        <v>202</v>
      </c>
      <c r="C35" s="7">
        <v>1</v>
      </c>
      <c r="D35" s="7">
        <v>4000</v>
      </c>
      <c r="E35" s="7">
        <f t="shared" ref="E35:E36" si="16">C35*D35</f>
        <v>4000</v>
      </c>
      <c r="F35" s="8"/>
      <c r="G35" s="120">
        <f>D35*F35</f>
        <v>0</v>
      </c>
      <c r="H35" s="121" t="str">
        <f t="shared" ref="H35:H36" si="17">IF(F35&gt;C35,"נא להסביר חריגה","")</f>
        <v/>
      </c>
      <c r="I35" s="9"/>
      <c r="J35" s="33"/>
      <c r="K35" s="22"/>
      <c r="L35" s="22"/>
      <c r="M35" s="44"/>
      <c r="N35" s="23"/>
      <c r="O35" s="122">
        <f t="shared" ref="O35:O36" si="18">IF(N35="",0,N35-G35)</f>
        <v>0</v>
      </c>
      <c r="P35" s="123">
        <f>IF(G35=0,0,O35/G35)</f>
        <v>0</v>
      </c>
      <c r="Q35" s="22"/>
      <c r="R35" s="27"/>
      <c r="S35" s="27"/>
      <c r="T35" s="27"/>
      <c r="U35" s="27"/>
    </row>
    <row r="36" spans="1:21" ht="15" x14ac:dyDescent="0.25">
      <c r="A36" s="5">
        <v>2</v>
      </c>
      <c r="B36" s="4" t="s">
        <v>203</v>
      </c>
      <c r="C36" s="7">
        <v>1</v>
      </c>
      <c r="D36" s="7">
        <v>5000</v>
      </c>
      <c r="E36" s="7">
        <f t="shared" si="16"/>
        <v>5000</v>
      </c>
      <c r="F36" s="8"/>
      <c r="G36" s="120">
        <f t="shared" ref="G36" si="19">D36*F36</f>
        <v>0</v>
      </c>
      <c r="H36" s="121" t="str">
        <f t="shared" si="17"/>
        <v/>
      </c>
      <c r="I36" s="9"/>
      <c r="J36" s="33"/>
      <c r="K36" s="22"/>
      <c r="L36" s="22"/>
      <c r="M36" s="44"/>
      <c r="N36" s="23"/>
      <c r="O36" s="122">
        <f t="shared" si="18"/>
        <v>0</v>
      </c>
      <c r="P36" s="123">
        <f>IF(G36=0,0,O36/G36)</f>
        <v>0</v>
      </c>
      <c r="Q36" s="22"/>
      <c r="R36" s="27"/>
      <c r="S36" s="27"/>
      <c r="T36" s="27"/>
      <c r="U36" s="27"/>
    </row>
    <row r="37" spans="1:21" ht="15" x14ac:dyDescent="0.25">
      <c r="A37" s="5"/>
      <c r="B37" s="4" t="s">
        <v>96</v>
      </c>
      <c r="C37" s="7"/>
      <c r="D37" s="7"/>
      <c r="E37" s="7">
        <f>SUM(E35:E36)</f>
        <v>9000</v>
      </c>
      <c r="F37" s="120"/>
      <c r="G37" s="7">
        <f>SUM(G35:G36)</f>
        <v>0</v>
      </c>
      <c r="H37" s="121" t="str">
        <f>IF(F37&gt;C37,"נא להסביר חריגה כאן","")</f>
        <v/>
      </c>
      <c r="I37" s="121"/>
      <c r="J37" s="7">
        <f>SUM(J35:J36)</f>
        <v>0</v>
      </c>
      <c r="K37" s="120"/>
      <c r="L37" s="10"/>
      <c r="M37" s="11"/>
      <c r="N37" s="7">
        <f>SUM(N35:N36)</f>
        <v>0</v>
      </c>
      <c r="O37" s="122">
        <f>SUM(O35:O36)</f>
        <v>0</v>
      </c>
      <c r="P37" s="123">
        <f>IF(G37=0,0,O37/G37)</f>
        <v>0</v>
      </c>
      <c r="Q37" s="73"/>
      <c r="R37" s="27"/>
      <c r="S37" s="27"/>
      <c r="T37" s="27"/>
      <c r="U37" s="27"/>
    </row>
    <row r="38" spans="1:21" ht="15" x14ac:dyDescent="0.25">
      <c r="A38" s="13"/>
      <c r="B38" s="144"/>
      <c r="C38" s="15"/>
      <c r="D38" s="15"/>
      <c r="E38" s="15"/>
      <c r="F38" s="15"/>
      <c r="G38" s="27"/>
      <c r="H38" s="27"/>
      <c r="I38" s="27"/>
      <c r="J38" s="27"/>
      <c r="K38" s="27"/>
      <c r="L38" s="27"/>
      <c r="M38" s="27"/>
      <c r="N38" s="27"/>
      <c r="O38" s="127"/>
      <c r="P38" s="27"/>
      <c r="Q38" s="27"/>
      <c r="R38" s="27"/>
      <c r="S38" s="27"/>
      <c r="T38" s="27"/>
      <c r="U38" s="27"/>
    </row>
    <row r="39" spans="1:21" ht="15" x14ac:dyDescent="0.25">
      <c r="A39" s="28">
        <v>1.4</v>
      </c>
      <c r="B39" s="26" t="s">
        <v>63</v>
      </c>
      <c r="C39" s="1"/>
      <c r="D39" s="1"/>
      <c r="E39" s="2"/>
      <c r="F39" s="3" t="s">
        <v>64</v>
      </c>
      <c r="G39" s="1"/>
      <c r="H39" s="1"/>
      <c r="I39" s="2"/>
      <c r="J39" s="115" t="s">
        <v>105</v>
      </c>
      <c r="K39" s="3" t="s">
        <v>86</v>
      </c>
      <c r="L39" s="1"/>
      <c r="M39" s="116"/>
      <c r="N39" s="1"/>
      <c r="O39" s="143"/>
      <c r="P39" s="1"/>
      <c r="Q39" s="2"/>
      <c r="R39" s="27"/>
      <c r="S39" s="27"/>
      <c r="T39" s="27"/>
      <c r="U39" s="27"/>
    </row>
    <row r="40" spans="1:21" ht="45" x14ac:dyDescent="0.25">
      <c r="A40" s="4" t="str">
        <f>A$12</f>
        <v xml:space="preserve">מס'  </v>
      </c>
      <c r="B40" s="4" t="str">
        <f t="shared" ref="B40:Q40" si="20">B$12</f>
        <v xml:space="preserve">ציוד </v>
      </c>
      <c r="C40" s="4" t="str">
        <f t="shared" si="20"/>
        <v xml:space="preserve">כמות תקן   </v>
      </c>
      <c r="D40" s="4" t="str">
        <f t="shared" si="20"/>
        <v xml:space="preserve">מחיר התקן ליחידה כולל מע"מ   </v>
      </c>
      <c r="E40" s="4" t="str">
        <f t="shared" si="20"/>
        <v>עלות ציוד התקן כולל מע"מ</v>
      </c>
      <c r="F40" s="4" t="str">
        <f t="shared" si="20"/>
        <v>כמות הציוד המבוקש</v>
      </c>
      <c r="G40" s="4" t="str">
        <f t="shared" si="20"/>
        <v xml:space="preserve">סך עלות הציוד המבוקש כולל מע"מ  </v>
      </c>
      <c r="H40" s="4" t="str">
        <f t="shared" si="20"/>
        <v>התראת חריגה</v>
      </c>
      <c r="I40" s="4" t="str">
        <f t="shared" si="20"/>
        <v>הערות/ הסבר חריגות</v>
      </c>
      <c r="J40" s="4" t="str">
        <f t="shared" si="20"/>
        <v>צפי עלות רכישה כולל מע"מ</v>
      </c>
      <c r="K40" s="4" t="str">
        <f t="shared" si="20"/>
        <v>שם ספק</v>
      </c>
      <c r="L40" s="4" t="str">
        <f t="shared" si="20"/>
        <v>מס חשבונית</v>
      </c>
      <c r="M40" s="4" t="str">
        <f t="shared" si="20"/>
        <v>תאריך חשבונית</v>
      </c>
      <c r="N40" s="4" t="str">
        <f t="shared" si="20"/>
        <v>סכום - שנרכש בפועל כולל מע"מ</v>
      </c>
      <c r="O40" s="49" t="str">
        <f t="shared" si="20"/>
        <v>הפרש בין הסכום שנרכש בפועל לעלות שאושרה</v>
      </c>
      <c r="P40" s="4" t="str">
        <f t="shared" si="20"/>
        <v>שיעור ההפרש</v>
      </c>
      <c r="Q40" s="4" t="str">
        <f t="shared" si="20"/>
        <v>הערות</v>
      </c>
      <c r="R40" s="27"/>
      <c r="S40" s="27"/>
      <c r="T40" s="27"/>
      <c r="U40" s="27"/>
    </row>
    <row r="41" spans="1:21" ht="15" x14ac:dyDescent="0.25">
      <c r="A41" s="17">
        <v>1</v>
      </c>
      <c r="B41" s="4" t="s">
        <v>192</v>
      </c>
      <c r="C41" s="7">
        <v>4</v>
      </c>
      <c r="D41" s="18">
        <v>500</v>
      </c>
      <c r="E41" s="7">
        <f t="shared" ref="E41:E47" si="21">C41*D41</f>
        <v>2000</v>
      </c>
      <c r="F41" s="8"/>
      <c r="G41" s="120">
        <f>D41*F41</f>
        <v>0</v>
      </c>
      <c r="H41" s="121" t="str">
        <f t="shared" ref="H41:H47" si="22">IF(F41&gt;C41,"נא להסביר חריגה","")</f>
        <v/>
      </c>
      <c r="I41" s="9"/>
      <c r="J41" s="33"/>
      <c r="K41" s="22"/>
      <c r="L41" s="22"/>
      <c r="M41" s="44"/>
      <c r="N41" s="23"/>
      <c r="O41" s="122">
        <f t="shared" ref="O41:O47" si="23">IF(N41="",0,N41-G41)</f>
        <v>0</v>
      </c>
      <c r="P41" s="123">
        <f t="shared" ref="P41:P48" si="24">IF(G41=0,0,O41/G41)</f>
        <v>0</v>
      </c>
      <c r="Q41" s="22"/>
      <c r="R41" s="27"/>
      <c r="S41" s="27"/>
      <c r="T41" s="27"/>
      <c r="U41" s="27"/>
    </row>
    <row r="42" spans="1:21" ht="15" x14ac:dyDescent="0.25">
      <c r="A42" s="17">
        <v>2</v>
      </c>
      <c r="B42" s="4" t="s">
        <v>186</v>
      </c>
      <c r="C42" s="7">
        <v>4</v>
      </c>
      <c r="D42" s="18">
        <v>250</v>
      </c>
      <c r="E42" s="7">
        <f t="shared" ref="E42" si="25">C42*D42</f>
        <v>1000</v>
      </c>
      <c r="F42" s="8"/>
      <c r="G42" s="120">
        <f>D42*F42</f>
        <v>0</v>
      </c>
      <c r="H42" s="121" t="str">
        <f t="shared" ref="H42" si="26">IF(F42&gt;C42,"נא להסביר חריגה","")</f>
        <v/>
      </c>
      <c r="I42" s="9"/>
      <c r="J42" s="33"/>
      <c r="K42" s="22"/>
      <c r="L42" s="22"/>
      <c r="M42" s="44"/>
      <c r="N42" s="23"/>
      <c r="O42" s="122">
        <f t="shared" ref="O42" si="27">IF(N42="",0,N42-G42)</f>
        <v>0</v>
      </c>
      <c r="P42" s="123">
        <f t="shared" ref="P42" si="28">IF(G42=0,0,O42/G42)</f>
        <v>0</v>
      </c>
      <c r="Q42" s="22"/>
      <c r="R42" s="27"/>
      <c r="S42" s="27"/>
      <c r="T42" s="27"/>
      <c r="U42" s="27"/>
    </row>
    <row r="43" spans="1:21" ht="15" x14ac:dyDescent="0.25">
      <c r="A43" s="19">
        <v>3</v>
      </c>
      <c r="B43" s="4" t="s">
        <v>187</v>
      </c>
      <c r="C43" s="7">
        <v>4</v>
      </c>
      <c r="D43" s="7">
        <v>450</v>
      </c>
      <c r="E43" s="7">
        <f t="shared" si="21"/>
        <v>1800</v>
      </c>
      <c r="F43" s="8"/>
      <c r="G43" s="120">
        <f t="shared" ref="G43:G47" si="29">D43*F43</f>
        <v>0</v>
      </c>
      <c r="H43" s="121" t="str">
        <f t="shared" si="22"/>
        <v/>
      </c>
      <c r="I43" s="9"/>
      <c r="J43" s="33"/>
      <c r="K43" s="22"/>
      <c r="L43" s="22"/>
      <c r="M43" s="44"/>
      <c r="N43" s="23"/>
      <c r="O43" s="122">
        <f t="shared" si="23"/>
        <v>0</v>
      </c>
      <c r="P43" s="123">
        <f t="shared" si="24"/>
        <v>0</v>
      </c>
      <c r="Q43" s="22"/>
      <c r="R43" s="27"/>
      <c r="S43" s="27"/>
      <c r="T43" s="27"/>
      <c r="U43" s="27"/>
    </row>
    <row r="44" spans="1:21" ht="15" x14ac:dyDescent="0.25">
      <c r="A44" s="17">
        <v>4</v>
      </c>
      <c r="B44" s="4" t="s">
        <v>188</v>
      </c>
      <c r="C44" s="7">
        <v>4</v>
      </c>
      <c r="D44" s="7">
        <v>200</v>
      </c>
      <c r="E44" s="7">
        <f t="shared" si="21"/>
        <v>800</v>
      </c>
      <c r="F44" s="8"/>
      <c r="G44" s="120">
        <f t="shared" si="29"/>
        <v>0</v>
      </c>
      <c r="H44" s="121" t="str">
        <f t="shared" si="22"/>
        <v/>
      </c>
      <c r="I44" s="9"/>
      <c r="J44" s="33"/>
      <c r="K44" s="22"/>
      <c r="L44" s="22"/>
      <c r="M44" s="44"/>
      <c r="N44" s="23"/>
      <c r="O44" s="122">
        <f t="shared" si="23"/>
        <v>0</v>
      </c>
      <c r="P44" s="123">
        <f t="shared" si="24"/>
        <v>0</v>
      </c>
      <c r="Q44" s="22"/>
      <c r="R44" s="27"/>
      <c r="S44" s="27"/>
      <c r="T44" s="27"/>
      <c r="U44" s="27"/>
    </row>
    <row r="45" spans="1:21" ht="15" x14ac:dyDescent="0.25">
      <c r="A45" s="17">
        <v>5</v>
      </c>
      <c r="B45" s="4" t="s">
        <v>189</v>
      </c>
      <c r="C45" s="7">
        <v>4</v>
      </c>
      <c r="D45" s="7">
        <v>300</v>
      </c>
      <c r="E45" s="7">
        <f t="shared" si="21"/>
        <v>1200</v>
      </c>
      <c r="F45" s="8"/>
      <c r="G45" s="120">
        <f t="shared" si="29"/>
        <v>0</v>
      </c>
      <c r="H45" s="121" t="str">
        <f t="shared" si="22"/>
        <v/>
      </c>
      <c r="I45" s="9"/>
      <c r="J45" s="33"/>
      <c r="K45" s="22"/>
      <c r="L45" s="22"/>
      <c r="M45" s="44"/>
      <c r="N45" s="23"/>
      <c r="O45" s="122">
        <f t="shared" si="23"/>
        <v>0</v>
      </c>
      <c r="P45" s="123">
        <f t="shared" si="24"/>
        <v>0</v>
      </c>
      <c r="Q45" s="22"/>
      <c r="R45" s="27"/>
      <c r="S45" s="27"/>
      <c r="T45" s="27"/>
      <c r="U45" s="27"/>
    </row>
    <row r="46" spans="1:21" ht="15" x14ac:dyDescent="0.25">
      <c r="A46" s="19">
        <v>6</v>
      </c>
      <c r="B46" s="4" t="s">
        <v>190</v>
      </c>
      <c r="C46" s="7">
        <v>4</v>
      </c>
      <c r="D46" s="7">
        <v>300</v>
      </c>
      <c r="E46" s="7">
        <f t="shared" si="21"/>
        <v>1200</v>
      </c>
      <c r="F46" s="8"/>
      <c r="G46" s="120">
        <f t="shared" si="29"/>
        <v>0</v>
      </c>
      <c r="H46" s="121" t="str">
        <f t="shared" si="22"/>
        <v/>
      </c>
      <c r="I46" s="9"/>
      <c r="J46" s="33"/>
      <c r="K46" s="22"/>
      <c r="L46" s="22"/>
      <c r="M46" s="44"/>
      <c r="N46" s="23"/>
      <c r="O46" s="122">
        <f t="shared" si="23"/>
        <v>0</v>
      </c>
      <c r="P46" s="123">
        <f t="shared" si="24"/>
        <v>0</v>
      </c>
      <c r="Q46" s="22"/>
      <c r="R46" s="27"/>
      <c r="S46" s="27"/>
      <c r="T46" s="27"/>
      <c r="U46" s="27"/>
    </row>
    <row r="47" spans="1:21" ht="15" x14ac:dyDescent="0.25">
      <c r="A47" s="17">
        <v>7</v>
      </c>
      <c r="B47" s="4" t="s">
        <v>191</v>
      </c>
      <c r="C47" s="7">
        <v>4</v>
      </c>
      <c r="D47" s="7">
        <v>200</v>
      </c>
      <c r="E47" s="7">
        <f t="shared" si="21"/>
        <v>800</v>
      </c>
      <c r="F47" s="8"/>
      <c r="G47" s="120">
        <f t="shared" si="29"/>
        <v>0</v>
      </c>
      <c r="H47" s="121" t="str">
        <f t="shared" si="22"/>
        <v/>
      </c>
      <c r="I47" s="9"/>
      <c r="J47" s="33"/>
      <c r="K47" s="22"/>
      <c r="L47" s="22"/>
      <c r="M47" s="44"/>
      <c r="N47" s="23"/>
      <c r="O47" s="122">
        <f t="shared" si="23"/>
        <v>0</v>
      </c>
      <c r="P47" s="123">
        <f t="shared" si="24"/>
        <v>0</v>
      </c>
      <c r="Q47" s="22"/>
      <c r="R47" s="27"/>
      <c r="S47" s="27"/>
      <c r="T47" s="27"/>
      <c r="U47" s="27"/>
    </row>
    <row r="48" spans="1:21" ht="15" x14ac:dyDescent="0.25">
      <c r="A48" s="19"/>
      <c r="B48" s="4" t="s">
        <v>13</v>
      </c>
      <c r="C48" s="7"/>
      <c r="D48" s="7"/>
      <c r="E48" s="7">
        <f>SUM(E41:E47)</f>
        <v>8800</v>
      </c>
      <c r="F48" s="120"/>
      <c r="G48" s="7">
        <f>SUM(G41:G47)</f>
        <v>0</v>
      </c>
      <c r="H48" s="120"/>
      <c r="I48" s="120"/>
      <c r="J48" s="7">
        <f>SUM(J41:J47)</f>
        <v>0</v>
      </c>
      <c r="K48" s="120"/>
      <c r="L48" s="10"/>
      <c r="M48" s="11"/>
      <c r="N48" s="7">
        <f t="shared" ref="N48:O48" si="30">SUM(N41:N47)</f>
        <v>0</v>
      </c>
      <c r="O48" s="7">
        <f t="shared" si="30"/>
        <v>0</v>
      </c>
      <c r="P48" s="123">
        <f t="shared" si="24"/>
        <v>0</v>
      </c>
      <c r="Q48" s="73"/>
      <c r="R48" s="27"/>
      <c r="S48" s="27"/>
      <c r="T48" s="27"/>
      <c r="U48" s="27"/>
    </row>
    <row r="49" spans="1:21" ht="15" x14ac:dyDescent="0.25">
      <c r="A49" s="13"/>
      <c r="B49" s="14"/>
      <c r="C49" s="15"/>
      <c r="D49" s="15"/>
      <c r="E49" s="15"/>
      <c r="F49" s="125"/>
      <c r="G49" s="15"/>
      <c r="H49" s="125"/>
      <c r="I49" s="125"/>
      <c r="J49" s="15"/>
      <c r="K49" s="125"/>
      <c r="L49" s="16"/>
      <c r="M49" s="126"/>
      <c r="N49" s="125"/>
      <c r="O49" s="127"/>
      <c r="P49" s="128"/>
      <c r="Q49" s="27"/>
      <c r="R49" s="27"/>
      <c r="S49" s="27"/>
      <c r="T49" s="27"/>
      <c r="U49" s="27"/>
    </row>
    <row r="50" spans="1:21" s="149" customFormat="1" ht="15" x14ac:dyDescent="0.25">
      <c r="A50" s="37" t="s">
        <v>99</v>
      </c>
      <c r="B50" s="38" t="str">
        <f>B10</f>
        <v xml:space="preserve">קטגוריה א'- ציוד וריהוט לחדרי קבוצות  </v>
      </c>
      <c r="C50" s="39"/>
      <c r="D50" s="39"/>
      <c r="E50" s="39"/>
      <c r="F50" s="145"/>
      <c r="G50" s="145"/>
      <c r="H50" s="145"/>
      <c r="I50" s="145"/>
      <c r="J50" s="145"/>
      <c r="K50" s="145"/>
      <c r="L50" s="40"/>
      <c r="M50" s="146"/>
      <c r="N50" s="147"/>
      <c r="O50" s="148"/>
      <c r="P50" s="147"/>
      <c r="Q50" s="147"/>
      <c r="R50" s="147"/>
      <c r="S50" s="147"/>
      <c r="T50" s="147"/>
      <c r="U50" s="147"/>
    </row>
    <row r="51" spans="1:21" ht="45" x14ac:dyDescent="0.25">
      <c r="A51" s="3"/>
      <c r="B51" s="63" t="str">
        <f>B50</f>
        <v xml:space="preserve">קטגוריה א'- ציוד וריהוט לחדרי קבוצות  </v>
      </c>
      <c r="C51" s="20"/>
      <c r="D51" s="31"/>
      <c r="E51" s="4" t="str">
        <f t="shared" ref="E51:P51" si="31">E$12</f>
        <v>עלות ציוד התקן כולל מע"מ</v>
      </c>
      <c r="F51" s="4"/>
      <c r="G51" s="4" t="str">
        <f t="shared" si="31"/>
        <v xml:space="preserve">סך עלות הציוד המבוקש כולל מע"מ  </v>
      </c>
      <c r="H51" s="21"/>
      <c r="I51" s="34"/>
      <c r="J51" s="4" t="str">
        <f t="shared" si="31"/>
        <v>צפי עלות רכישה כולל מע"מ</v>
      </c>
      <c r="K51" s="21"/>
      <c r="L51" s="36"/>
      <c r="M51" s="34"/>
      <c r="N51" s="4" t="str">
        <f t="shared" si="31"/>
        <v>סכום - שנרכש בפועל כולל מע"מ</v>
      </c>
      <c r="O51" s="49" t="str">
        <f t="shared" si="31"/>
        <v>הפרש בין הסכום שנרכש בפועל לעלות שאושרה</v>
      </c>
      <c r="P51" s="21" t="str">
        <f t="shared" si="31"/>
        <v>שיעור ההפרש</v>
      </c>
      <c r="Q51" s="34"/>
      <c r="R51" s="27"/>
      <c r="S51" s="27"/>
      <c r="T51" s="27"/>
      <c r="U51" s="27"/>
    </row>
    <row r="52" spans="1:21" s="149" customFormat="1" ht="15" x14ac:dyDescent="0.25">
      <c r="A52" s="150"/>
      <c r="B52" s="78" t="s">
        <v>155</v>
      </c>
      <c r="C52" s="79"/>
      <c r="D52" s="80"/>
      <c r="E52" s="6">
        <f>E24+E31+E37+E48</f>
        <v>49800</v>
      </c>
      <c r="F52" s="74"/>
      <c r="G52" s="6">
        <f>G24+G31+G37+G48</f>
        <v>0</v>
      </c>
      <c r="H52" s="75"/>
      <c r="I52" s="76"/>
      <c r="J52" s="6">
        <f>J24+J31+J37+J48</f>
        <v>0</v>
      </c>
      <c r="K52" s="75"/>
      <c r="L52" s="77"/>
      <c r="M52" s="76"/>
      <c r="N52" s="6">
        <f t="shared" ref="N52:O52" si="32">N24+N31+N37+N48</f>
        <v>0</v>
      </c>
      <c r="O52" s="6">
        <f t="shared" si="32"/>
        <v>0</v>
      </c>
      <c r="P52" s="151">
        <f t="shared" ref="P52" si="33">IF(G52=0,0,O52/G52)</f>
        <v>0</v>
      </c>
      <c r="Q52" s="152"/>
      <c r="R52" s="147"/>
      <c r="S52" s="147"/>
      <c r="T52" s="147"/>
      <c r="U52" s="147"/>
    </row>
    <row r="53" spans="1:21" ht="15" x14ac:dyDescent="0.25">
      <c r="A53" s="27"/>
      <c r="B53" s="108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127"/>
      <c r="P53" s="27"/>
      <c r="Q53" s="27"/>
      <c r="R53" s="27"/>
      <c r="S53" s="27"/>
      <c r="T53" s="27"/>
      <c r="U53" s="27"/>
    </row>
    <row r="54" spans="1:21" ht="15" x14ac:dyDescent="0.25">
      <c r="A54" s="27"/>
      <c r="B54" s="108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127"/>
      <c r="P54" s="27"/>
      <c r="Q54" s="27"/>
      <c r="R54" s="27"/>
      <c r="S54" s="27"/>
      <c r="T54" s="27"/>
      <c r="U54" s="27"/>
    </row>
    <row r="55" spans="1:21" ht="15" x14ac:dyDescent="0.25">
      <c r="A55" s="27"/>
      <c r="B55" s="108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127"/>
      <c r="P55" s="27"/>
      <c r="Q55" s="27"/>
      <c r="R55" s="27"/>
      <c r="S55" s="27"/>
      <c r="T55" s="27"/>
      <c r="U55" s="27"/>
    </row>
    <row r="56" spans="1:21" ht="15" x14ac:dyDescent="0.25">
      <c r="A56" s="27"/>
      <c r="B56" s="108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127"/>
      <c r="P56" s="27"/>
      <c r="Q56" s="27"/>
      <c r="R56" s="27"/>
      <c r="S56" s="27"/>
      <c r="T56" s="27"/>
      <c r="U56" s="27"/>
    </row>
    <row r="57" spans="1:21" ht="15" x14ac:dyDescent="0.25">
      <c r="A57" s="27"/>
      <c r="B57" s="108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127"/>
      <c r="P57" s="27"/>
      <c r="Q57" s="27"/>
      <c r="R57" s="27"/>
      <c r="S57" s="27"/>
      <c r="T57" s="27"/>
      <c r="U57" s="27"/>
    </row>
    <row r="58" spans="1:21" ht="15" x14ac:dyDescent="0.25">
      <c r="A58" s="27"/>
      <c r="B58" s="108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127"/>
      <c r="P58" s="27"/>
      <c r="Q58" s="27"/>
      <c r="R58" s="27"/>
      <c r="S58" s="27"/>
      <c r="T58" s="27"/>
      <c r="U58" s="27"/>
    </row>
    <row r="59" spans="1:21" ht="15" x14ac:dyDescent="0.25">
      <c r="A59" s="27"/>
      <c r="B59" s="108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127"/>
      <c r="P59" s="27"/>
      <c r="Q59" s="27"/>
      <c r="R59" s="27"/>
      <c r="S59" s="27"/>
      <c r="T59" s="27"/>
      <c r="U59" s="27"/>
    </row>
    <row r="60" spans="1:21" ht="15" x14ac:dyDescent="0.25">
      <c r="A60" s="27"/>
      <c r="B60" s="108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127"/>
      <c r="P60" s="27"/>
      <c r="Q60" s="27"/>
      <c r="R60" s="27"/>
      <c r="S60" s="27"/>
      <c r="T60" s="27"/>
      <c r="U60" s="27"/>
    </row>
    <row r="61" spans="1:21" ht="15" x14ac:dyDescent="0.25">
      <c r="A61" s="27"/>
      <c r="B61" s="108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127"/>
      <c r="P61" s="27"/>
      <c r="Q61" s="27"/>
      <c r="R61" s="27"/>
      <c r="S61" s="27"/>
      <c r="T61" s="27"/>
      <c r="U61" s="27"/>
    </row>
    <row r="62" spans="1:21" ht="15" x14ac:dyDescent="0.25">
      <c r="A62" s="27"/>
      <c r="B62" s="108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127"/>
      <c r="P62" s="27"/>
      <c r="Q62" s="27"/>
      <c r="R62" s="27"/>
      <c r="S62" s="27"/>
      <c r="T62" s="27"/>
      <c r="U62" s="27"/>
    </row>
    <row r="63" spans="1:21" ht="15" x14ac:dyDescent="0.25">
      <c r="A63" s="27"/>
      <c r="B63" s="108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127"/>
      <c r="P63" s="27"/>
      <c r="Q63" s="27"/>
      <c r="R63" s="27"/>
      <c r="S63" s="27"/>
      <c r="T63" s="27"/>
      <c r="U63" s="27"/>
    </row>
    <row r="64" spans="1:21" ht="15" x14ac:dyDescent="0.25">
      <c r="A64" s="27"/>
      <c r="B64" s="108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127"/>
      <c r="P64" s="27"/>
      <c r="Q64" s="27"/>
      <c r="R64" s="27"/>
      <c r="S64" s="27"/>
      <c r="T64" s="27"/>
      <c r="U64" s="27"/>
    </row>
    <row r="65" spans="1:21" ht="15" x14ac:dyDescent="0.25">
      <c r="A65" s="27"/>
      <c r="B65" s="108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127"/>
      <c r="P65" s="27"/>
      <c r="Q65" s="27"/>
      <c r="R65" s="27"/>
      <c r="S65" s="27"/>
      <c r="T65" s="27"/>
      <c r="U65" s="27"/>
    </row>
    <row r="66" spans="1:21" ht="15" x14ac:dyDescent="0.25">
      <c r="G66" s="27"/>
    </row>
    <row r="67" spans="1:21" ht="15" x14ac:dyDescent="0.25">
      <c r="G67" s="27"/>
    </row>
    <row r="68" spans="1:21" ht="15" x14ac:dyDescent="0.25">
      <c r="G68" s="27"/>
    </row>
    <row r="69" spans="1:21" ht="15" x14ac:dyDescent="0.25">
      <c r="G69" s="27"/>
    </row>
  </sheetData>
  <sheetProtection algorithmName="SHA-512" hashValue="X8JmKv+qcAZpcvk43gDogTPwFWFsKVi85ORLhwGUW1oRTmYyjebQiE2H4F5XNDO2zvzetGF4qlzZU7p7oKkBTA==" saltValue="TtpOK9XaM9p4NOpQm+0sNw==" spinCount="100000" sheet="1" formatCells="0" formatColumns="0" formatRows="0"/>
  <conditionalFormatting sqref="H13:H23">
    <cfRule type="cellIs" dxfId="64" priority="64" operator="equal">
      <formula>"נא להסביר חריגה"</formula>
    </cfRule>
    <cfRule type="cellIs" dxfId="63" priority="65" operator="equal">
      <formula>"נא להסביר חריגה"</formula>
    </cfRule>
  </conditionalFormatting>
  <conditionalFormatting sqref="H28:H30">
    <cfRule type="cellIs" dxfId="62" priority="49" operator="equal">
      <formula>"נא להסביר חריגה"</formula>
    </cfRule>
    <cfRule type="cellIs" dxfId="61" priority="50" operator="equal">
      <formula>"נא להסביר חריגה"</formula>
    </cfRule>
    <cfRule type="containsText" dxfId="60" priority="51" operator="containsText" text="נא להסביר חריגה כאן">
      <formula>NOT(ISERROR(SEARCH("נא להסביר חריגה כאן",H28)))</formula>
    </cfRule>
  </conditionalFormatting>
  <conditionalFormatting sqref="H35:H36">
    <cfRule type="cellIs" dxfId="59" priority="46" operator="equal">
      <formula>"נא להסביר חריגה"</formula>
    </cfRule>
    <cfRule type="cellIs" dxfId="58" priority="47" operator="equal">
      <formula>"נא להסביר חריגה"</formula>
    </cfRule>
    <cfRule type="containsText" dxfId="57" priority="48" operator="containsText" text="נא להסביר חריגה כאן">
      <formula>NOT(ISERROR(SEARCH("נא להסביר חריגה כאן",H35)))</formula>
    </cfRule>
  </conditionalFormatting>
  <conditionalFormatting sqref="H41:H47">
    <cfRule type="cellIs" dxfId="56" priority="40" operator="equal">
      <formula>"נא להסביר חריגה"</formula>
    </cfRule>
    <cfRule type="cellIs" dxfId="55" priority="41" operator="equal">
      <formula>"נא להסביר חריגה"</formula>
    </cfRule>
    <cfRule type="containsText" dxfId="54" priority="42" operator="containsText" text="נא להסביר חריגה כאן">
      <formula>NOT(ISERROR(SEARCH("נא להסביר חריגה כאן",H41)))</formula>
    </cfRule>
  </conditionalFormatting>
  <conditionalFormatting sqref="H13:I23">
    <cfRule type="containsText" dxfId="53" priority="66" operator="containsText" text="נא להסביר חריגה כאן">
      <formula>NOT(ISERROR(SEARCH("נא להסביר חריגה כאן",H13)))</formula>
    </cfRule>
  </conditionalFormatting>
  <conditionalFormatting sqref="I28:J30">
    <cfRule type="containsText" dxfId="52" priority="3" operator="containsText" text="נא להסביר חריגה כאן">
      <formula>NOT(ISERROR(SEARCH("נא להסביר חריגה כאן",I28)))</formula>
    </cfRule>
  </conditionalFormatting>
  <conditionalFormatting sqref="I35:J36">
    <cfRule type="containsText" dxfId="51" priority="2" operator="containsText" text="נא להסביר חריגה כאן">
      <formula>NOT(ISERROR(SEARCH("נא להסביר חריגה כאן",I35)))</formula>
    </cfRule>
  </conditionalFormatting>
  <conditionalFormatting sqref="I41:J47">
    <cfRule type="containsText" dxfId="50" priority="1" operator="containsText" text="נא להסביר חריגה כאן">
      <formula>NOT(ISERROR(SEARCH("נא להסביר חריגה כאן",I41)))</formula>
    </cfRule>
  </conditionalFormatting>
  <conditionalFormatting sqref="J13:J23">
    <cfRule type="containsText" dxfId="49" priority="5" operator="containsText" text="נא להסביר חריגה כאן">
      <formula>NOT(ISERROR(SEARCH("נא להסביר חריגה כאן",J13)))</formula>
    </cfRule>
  </conditionalFormatting>
  <conditionalFormatting sqref="O41:O47">
    <cfRule type="cellIs" dxfId="48" priority="16" operator="greaterThan">
      <formula>0</formula>
    </cfRule>
  </conditionalFormatting>
  <conditionalFormatting sqref="O13:P23 P24">
    <cfRule type="cellIs" dxfId="47" priority="24" operator="greaterThan">
      <formula>0</formula>
    </cfRule>
  </conditionalFormatting>
  <conditionalFormatting sqref="O28:P30 P31">
    <cfRule type="cellIs" dxfId="46" priority="18" operator="greaterThan">
      <formula>0</formula>
    </cfRule>
  </conditionalFormatting>
  <conditionalFormatting sqref="O35:P37">
    <cfRule type="cellIs" dxfId="45" priority="17" operator="greaterThan">
      <formula>0</formula>
    </cfRule>
  </conditionalFormatting>
  <conditionalFormatting sqref="P41:P49">
    <cfRule type="cellIs" dxfId="44" priority="32" operator="greaterThan">
      <formula>0</formula>
    </cfRule>
  </conditionalFormatting>
  <conditionalFormatting sqref="P52:Q52">
    <cfRule type="cellIs" dxfId="43" priority="1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Q69"/>
  <sheetViews>
    <sheetView rightToLeft="1" topLeftCell="A52" zoomScaleNormal="100" workbookViewId="0">
      <selection activeCell="D41" sqref="D41"/>
    </sheetView>
  </sheetViews>
  <sheetFormatPr defaultColWidth="9" defaultRowHeight="15" x14ac:dyDescent="0.25"/>
  <cols>
    <col min="1" max="1" width="5" style="27" bestFit="1" customWidth="1"/>
    <col min="2" max="2" width="50.25" style="27" customWidth="1"/>
    <col min="3" max="3" width="11.875" style="27" customWidth="1"/>
    <col min="4" max="4" width="9.125" style="27" customWidth="1"/>
    <col min="5" max="5" width="9.375" style="27" bestFit="1" customWidth="1"/>
    <col min="6" max="6" width="8.875" style="27" customWidth="1"/>
    <col min="7" max="7" width="10.75" style="27" customWidth="1"/>
    <col min="8" max="8" width="13.25" style="27" customWidth="1"/>
    <col min="9" max="9" width="26.75" style="27" customWidth="1"/>
    <col min="10" max="10" width="10.25" style="27" hidden="1" customWidth="1"/>
    <col min="11" max="11" width="11.75" style="27" hidden="1" customWidth="1"/>
    <col min="12" max="12" width="10.125" style="27" hidden="1" customWidth="1"/>
    <col min="13" max="13" width="10.375" style="27" hidden="1" customWidth="1"/>
    <col min="14" max="14" width="13.25" style="27" hidden="1" customWidth="1"/>
    <col min="15" max="15" width="15.125" style="106" hidden="1" customWidth="1"/>
    <col min="16" max="16" width="9" style="27" hidden="1" customWidth="1"/>
    <col min="17" max="17" width="25.75" style="27" hidden="1" customWidth="1"/>
    <col min="18" max="16384" width="9" style="27"/>
  </cols>
  <sheetData>
    <row r="1" spans="1:17" ht="15.75" x14ac:dyDescent="0.25">
      <c r="A1" s="104"/>
      <c r="B1" s="105" t="str">
        <f>'שאלון למילוי הבקשה - חובה'!$C$7</f>
        <v>שם הגוף המבקש:</v>
      </c>
      <c r="C1" s="105">
        <f>'שאלון למילוי הבקשה - חובה'!$D$7</f>
        <v>0</v>
      </c>
      <c r="D1" s="108"/>
      <c r="E1" s="108"/>
      <c r="F1" s="108"/>
    </row>
    <row r="2" spans="1:17" ht="15.75" x14ac:dyDescent="0.25">
      <c r="A2" s="104"/>
      <c r="B2" s="105" t="str">
        <f>'שאלון למילוי הבקשה - חובה'!$C$18</f>
        <v>שם המסגרת:</v>
      </c>
      <c r="C2" s="105">
        <f>'שאלון למילוי הבקשה - חובה'!$D$18</f>
        <v>0</v>
      </c>
      <c r="D2" s="108"/>
      <c r="E2" s="108"/>
      <c r="F2" s="108"/>
    </row>
    <row r="3" spans="1:17" ht="15.75" x14ac:dyDescent="0.25">
      <c r="A3" s="104"/>
      <c r="B3" s="105" t="str">
        <f>'שאלון למילוי הבקשה - חובה'!$C$33</f>
        <v>מספר האנשים שעבורם מיועד הפרויקט:</v>
      </c>
      <c r="C3" s="105">
        <f>'שאלון למילוי הבקשה - חובה'!$D$33</f>
        <v>0</v>
      </c>
      <c r="D3" s="205" t="str">
        <f>IF(C3&lt;20,"מספר האנשים חייב להיות בין 20 ל 25",IF(C3&gt;25,"מספר האנשים חייב להיות בין 20 ל 25",""))</f>
        <v>מספר האנשים חייב להיות בין 20 ל 25</v>
      </c>
      <c r="E3" s="108"/>
      <c r="F3" s="108"/>
    </row>
    <row r="4" spans="1:17" ht="15.75" x14ac:dyDescent="0.25">
      <c r="A4" s="104"/>
      <c r="B4" s="105" t="str">
        <f>'שאלון למילוי הבקשה - חובה'!$C$35</f>
        <v>מספר חדרי קבוצות כולל חדרי פעילות וסדנאות:</v>
      </c>
      <c r="C4" s="105">
        <f>'שאלון למילוי הבקשה - חובה'!$D$35</f>
        <v>0</v>
      </c>
      <c r="D4" s="108"/>
      <c r="E4" s="108"/>
      <c r="F4" s="108"/>
    </row>
    <row r="5" spans="1:17" ht="15.75" x14ac:dyDescent="0.25">
      <c r="A5" s="104"/>
      <c r="B5" s="107" t="s">
        <v>146</v>
      </c>
      <c r="C5" s="105"/>
    </row>
    <row r="6" spans="1:17" x14ac:dyDescent="0.25">
      <c r="A6" s="107"/>
      <c r="B6" s="108" t="str">
        <f>'ציוד לחדרי קבוצות'!B6</f>
        <v>כמויות התקן משתנות בהתאם  למספר האנשים במסגרת ומספר חדרי קבוצות.</v>
      </c>
    </row>
    <row r="7" spans="1:17" x14ac:dyDescent="0.25">
      <c r="B7" s="109" t="str">
        <f>'ציוד לחדרי קבוצות'!B7</f>
        <v>מבקש  הציוד  מתבקש למלא  רק  את  התאים  הממורקרים בתכלת.</v>
      </c>
    </row>
    <row r="8" spans="1:17" x14ac:dyDescent="0.25">
      <c r="B8" s="108" t="str">
        <f>'ציוד לחדרי קבוצות'!B8</f>
        <v xml:space="preserve">כל  המחירים והעלויות להלן  נקובים  בש"ח  וכוללים  מע"מ  </v>
      </c>
    </row>
    <row r="9" spans="1:17" x14ac:dyDescent="0.25">
      <c r="B9" s="108"/>
    </row>
    <row r="10" spans="1:17" s="35" customFormat="1" ht="15.75" x14ac:dyDescent="0.25">
      <c r="A10" s="110">
        <v>2</v>
      </c>
      <c r="B10" s="105" t="s">
        <v>79</v>
      </c>
      <c r="C10" s="105"/>
      <c r="D10" s="137"/>
      <c r="E10" s="137"/>
      <c r="F10" s="137"/>
      <c r="G10" s="137"/>
      <c r="I10" s="137"/>
      <c r="J10" s="137"/>
      <c r="K10" s="137"/>
      <c r="L10" s="137"/>
      <c r="M10" s="137"/>
      <c r="N10" s="137"/>
      <c r="O10" s="138"/>
      <c r="Q10" s="27"/>
    </row>
    <row r="11" spans="1:17" x14ac:dyDescent="0.25">
      <c r="A11" s="19">
        <v>2.1</v>
      </c>
      <c r="B11" s="26" t="s">
        <v>185</v>
      </c>
      <c r="C11" s="1"/>
      <c r="D11" s="1"/>
      <c r="E11" s="2"/>
      <c r="F11" s="3" t="s">
        <v>67</v>
      </c>
      <c r="G11" s="1"/>
      <c r="H11" s="1"/>
      <c r="I11" s="2"/>
      <c r="J11" s="115" t="s">
        <v>105</v>
      </c>
      <c r="K11" s="3" t="s">
        <v>87</v>
      </c>
      <c r="L11" s="1"/>
      <c r="M11" s="116"/>
      <c r="N11" s="1"/>
      <c r="O11" s="117"/>
      <c r="P11" s="1"/>
      <c r="Q11" s="2"/>
    </row>
    <row r="12" spans="1:17" ht="45" x14ac:dyDescent="0.25">
      <c r="A12" s="25" t="s">
        <v>8</v>
      </c>
      <c r="B12" s="4" t="s">
        <v>49</v>
      </c>
      <c r="C12" s="4" t="s">
        <v>52</v>
      </c>
      <c r="D12" s="4" t="s">
        <v>50</v>
      </c>
      <c r="E12" s="4" t="s">
        <v>57</v>
      </c>
      <c r="F12" s="4" t="s">
        <v>58</v>
      </c>
      <c r="G12" s="4" t="s">
        <v>51</v>
      </c>
      <c r="H12" s="4" t="s">
        <v>80</v>
      </c>
      <c r="I12" s="4" t="s">
        <v>81</v>
      </c>
      <c r="J12" s="4" t="s">
        <v>83</v>
      </c>
      <c r="K12" s="4" t="s">
        <v>40</v>
      </c>
      <c r="L12" s="4" t="s">
        <v>41</v>
      </c>
      <c r="M12" s="4" t="s">
        <v>42</v>
      </c>
      <c r="N12" s="4" t="s">
        <v>46</v>
      </c>
      <c r="O12" s="4" t="s">
        <v>43</v>
      </c>
      <c r="P12" s="115" t="s">
        <v>44</v>
      </c>
      <c r="Q12" s="115" t="s">
        <v>11</v>
      </c>
    </row>
    <row r="13" spans="1:17" x14ac:dyDescent="0.25">
      <c r="A13" s="5">
        <v>1</v>
      </c>
      <c r="B13" s="4" t="s">
        <v>249</v>
      </c>
      <c r="C13" s="6">
        <f>IF('שאלון למילוי הבקשה - חובה'!$D$33&lt;31,1,IF('שאלון למילוי הבקשה - חובה'!$D$33&lt;61,2,3))</f>
        <v>1</v>
      </c>
      <c r="D13" s="7">
        <v>30000</v>
      </c>
      <c r="E13" s="7">
        <f>C13*D13</f>
        <v>30000</v>
      </c>
      <c r="F13" s="8"/>
      <c r="G13" s="120">
        <f t="shared" ref="G13" si="0">D13*F13</f>
        <v>0</v>
      </c>
      <c r="H13" s="121" t="str">
        <f>IF(F13&gt;C13,"נא להסביר חריגה","")</f>
        <v/>
      </c>
      <c r="I13" s="9"/>
      <c r="J13" s="33"/>
      <c r="K13" s="22"/>
      <c r="L13" s="22"/>
      <c r="M13" s="44"/>
      <c r="N13" s="23"/>
      <c r="O13" s="122">
        <f>IF(N13="",0,N13-G13)</f>
        <v>0</v>
      </c>
      <c r="P13" s="123">
        <f>IF(G13=0,0,O13/G13)</f>
        <v>0</v>
      </c>
      <c r="Q13" s="154"/>
    </row>
    <row r="14" spans="1:17" ht="30" x14ac:dyDescent="0.25">
      <c r="A14" s="5">
        <v>2</v>
      </c>
      <c r="B14" s="4" t="s">
        <v>250</v>
      </c>
      <c r="C14" s="6">
        <f>IF('שאלון למילוי הבקשה - חובה'!$D$33&lt;31,1,IF('שאלון למילוי הבקשה - חובה'!$D$33&lt;61,2,3))</f>
        <v>1</v>
      </c>
      <c r="D14" s="7">
        <v>18000</v>
      </c>
      <c r="E14" s="7">
        <f>C14*D14</f>
        <v>18000</v>
      </c>
      <c r="F14" s="8"/>
      <c r="G14" s="120">
        <f t="shared" ref="G14" si="1">D14*F14</f>
        <v>0</v>
      </c>
      <c r="H14" s="121" t="str">
        <f>IF(F14&gt;C14,"נא להסביר חריגה","")</f>
        <v/>
      </c>
      <c r="I14" s="9"/>
      <c r="J14" s="33"/>
      <c r="K14" s="22"/>
      <c r="L14" s="22"/>
      <c r="M14" s="44"/>
      <c r="N14" s="23"/>
      <c r="O14" s="122">
        <f>IF(N14="",0,N14-G14)</f>
        <v>0</v>
      </c>
      <c r="P14" s="123">
        <f>IF(G14=0,0,O14/G14)</f>
        <v>0</v>
      </c>
      <c r="Q14" s="154"/>
    </row>
    <row r="15" spans="1:17" x14ac:dyDescent="0.25">
      <c r="A15" s="5"/>
      <c r="B15" s="24" t="s">
        <v>251</v>
      </c>
      <c r="C15" s="7"/>
      <c r="D15" s="7"/>
      <c r="E15" s="7">
        <f>SUM(E13:E14)</f>
        <v>48000</v>
      </c>
      <c r="F15" s="120"/>
      <c r="G15" s="7">
        <f>SUM(G13:G14)</f>
        <v>0</v>
      </c>
      <c r="H15" s="120"/>
      <c r="I15" s="120"/>
      <c r="J15" s="7">
        <f>SUM(J13:J14)</f>
        <v>0</v>
      </c>
      <c r="K15" s="120"/>
      <c r="L15" s="10"/>
      <c r="M15" s="11"/>
      <c r="N15" s="7">
        <f>SUM(N13:N14)</f>
        <v>0</v>
      </c>
      <c r="O15" s="122">
        <f>SUM(O13:O14)</f>
        <v>0</v>
      </c>
      <c r="P15" s="123">
        <f>IF(G15=0,0,O15/G15)</f>
        <v>0</v>
      </c>
      <c r="Q15" s="73"/>
    </row>
    <row r="16" spans="1:17" x14ac:dyDescent="0.25">
      <c r="A16" s="13" t="s">
        <v>16</v>
      </c>
      <c r="B16" s="65" t="s">
        <v>150</v>
      </c>
      <c r="C16" s="15"/>
      <c r="D16" s="15"/>
      <c r="E16" s="15"/>
      <c r="F16" s="125"/>
      <c r="G16" s="15"/>
      <c r="H16" s="125"/>
      <c r="I16" s="125"/>
      <c r="J16" s="15"/>
      <c r="K16" s="125"/>
      <c r="L16" s="16"/>
      <c r="M16" s="126"/>
      <c r="N16" s="15"/>
      <c r="O16" s="127"/>
      <c r="P16" s="128"/>
    </row>
    <row r="17" spans="1:17" x14ac:dyDescent="0.25">
      <c r="A17" s="13"/>
      <c r="B17" s="65" t="s">
        <v>148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</row>
    <row r="18" spans="1:17" x14ac:dyDescent="0.25">
      <c r="A18" s="13"/>
      <c r="B18" s="65" t="s">
        <v>149</v>
      </c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1:17" x14ac:dyDescent="0.25">
      <c r="A19" s="13"/>
      <c r="B19" s="65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</row>
    <row r="20" spans="1:17" x14ac:dyDescent="0.25">
      <c r="A20" s="19">
        <v>2.2000000000000002</v>
      </c>
      <c r="B20" s="26" t="s">
        <v>54</v>
      </c>
      <c r="C20" s="1"/>
      <c r="D20" s="1"/>
      <c r="E20" s="2"/>
      <c r="F20" s="3" t="s">
        <v>55</v>
      </c>
      <c r="G20" s="1"/>
      <c r="H20" s="1"/>
      <c r="I20" s="2"/>
      <c r="J20" s="115" t="s">
        <v>105</v>
      </c>
      <c r="K20" s="3" t="s">
        <v>88</v>
      </c>
      <c r="L20" s="1"/>
      <c r="M20" s="116"/>
      <c r="N20" s="1"/>
      <c r="O20" s="117"/>
      <c r="P20" s="1"/>
      <c r="Q20" s="2"/>
    </row>
    <row r="21" spans="1:17" ht="45" x14ac:dyDescent="0.25">
      <c r="A21" s="25" t="s">
        <v>8</v>
      </c>
      <c r="B21" s="4" t="s">
        <v>49</v>
      </c>
      <c r="C21" s="4" t="s">
        <v>52</v>
      </c>
      <c r="D21" s="4" t="s">
        <v>50</v>
      </c>
      <c r="E21" s="4" t="s">
        <v>57</v>
      </c>
      <c r="F21" s="4" t="s">
        <v>58</v>
      </c>
      <c r="G21" s="4" t="s">
        <v>51</v>
      </c>
      <c r="H21" s="4" t="s">
        <v>80</v>
      </c>
      <c r="I21" s="4" t="s">
        <v>81</v>
      </c>
      <c r="J21" s="4" t="s">
        <v>83</v>
      </c>
      <c r="K21" s="4" t="s">
        <v>40</v>
      </c>
      <c r="L21" s="4" t="s">
        <v>41</v>
      </c>
      <c r="M21" s="4" t="s">
        <v>42</v>
      </c>
      <c r="N21" s="4" t="s">
        <v>46</v>
      </c>
      <c r="O21" s="4" t="s">
        <v>43</v>
      </c>
      <c r="P21" s="115" t="s">
        <v>44</v>
      </c>
      <c r="Q21" s="115" t="s">
        <v>11</v>
      </c>
    </row>
    <row r="22" spans="1:17" x14ac:dyDescent="0.25">
      <c r="A22" s="5">
        <v>1</v>
      </c>
      <c r="B22" s="4" t="s">
        <v>252</v>
      </c>
      <c r="C22" s="6">
        <f>IF('שאלון למילוי הבקשה - חובה'!$D$33&lt;31,1,IF('שאלון למילוי הבקשה - חובה'!$D$33&lt;61,2,3))</f>
        <v>1</v>
      </c>
      <c r="D22" s="7">
        <v>10000</v>
      </c>
      <c r="E22" s="7">
        <f t="shared" ref="E22:E24" si="2">C22*D22</f>
        <v>10000</v>
      </c>
      <c r="F22" s="8"/>
      <c r="G22" s="120">
        <f t="shared" ref="G22:G24" si="3">D22*F22</f>
        <v>0</v>
      </c>
      <c r="H22" s="121" t="str">
        <f>IF(F22&gt;C22,"נא להסביר חריגה","")</f>
        <v/>
      </c>
      <c r="I22" s="9"/>
      <c r="J22" s="33"/>
      <c r="K22" s="22"/>
      <c r="L22" s="22"/>
      <c r="M22" s="44"/>
      <c r="N22" s="23"/>
      <c r="O22" s="122">
        <f>IF(N22="",0,N22-G22)</f>
        <v>0</v>
      </c>
      <c r="P22" s="123">
        <f t="shared" ref="P22:P25" si="4">IF(G22=0,0,O22/G22)</f>
        <v>0</v>
      </c>
      <c r="Q22" s="154"/>
    </row>
    <row r="23" spans="1:17" x14ac:dyDescent="0.25">
      <c r="A23" s="5">
        <v>2</v>
      </c>
      <c r="B23" s="4" t="s">
        <v>253</v>
      </c>
      <c r="C23" s="7">
        <v>1</v>
      </c>
      <c r="D23" s="7">
        <v>2000</v>
      </c>
      <c r="E23" s="7">
        <f t="shared" si="2"/>
        <v>2000</v>
      </c>
      <c r="F23" s="8"/>
      <c r="G23" s="120">
        <f t="shared" si="3"/>
        <v>0</v>
      </c>
      <c r="H23" s="121" t="str">
        <f>IF(F23&gt;C23,"נא להסביר חריגה","")</f>
        <v/>
      </c>
      <c r="I23" s="9"/>
      <c r="J23" s="33"/>
      <c r="K23" s="22"/>
      <c r="L23" s="22"/>
      <c r="M23" s="44"/>
      <c r="N23" s="23"/>
      <c r="O23" s="122">
        <f>IF(N23="",0,N23-G23)</f>
        <v>0</v>
      </c>
      <c r="P23" s="123">
        <f t="shared" si="4"/>
        <v>0</v>
      </c>
      <c r="Q23" s="154"/>
    </row>
    <row r="24" spans="1:17" x14ac:dyDescent="0.25">
      <c r="A24" s="5">
        <v>3</v>
      </c>
      <c r="B24" s="24" t="s">
        <v>254</v>
      </c>
      <c r="C24" s="7">
        <v>1</v>
      </c>
      <c r="D24" s="6">
        <f>IF('שאלון למילוי הבקשה - חובה'!$D$33&lt;31,12000,IF('שאלון למילוי הבקשה - חובה'!$D$33&lt;61,15000,20000))</f>
        <v>12000</v>
      </c>
      <c r="E24" s="7">
        <f t="shared" si="2"/>
        <v>12000</v>
      </c>
      <c r="F24" s="8"/>
      <c r="G24" s="120">
        <f t="shared" si="3"/>
        <v>0</v>
      </c>
      <c r="H24" s="121" t="str">
        <f>IF(F24&gt;C24,"נא להסביר חריגה","")</f>
        <v/>
      </c>
      <c r="I24" s="9"/>
      <c r="J24" s="33"/>
      <c r="K24" s="22"/>
      <c r="L24" s="22"/>
      <c r="M24" s="44"/>
      <c r="N24" s="23"/>
      <c r="O24" s="122">
        <f>IF(N24="",0,N24-G24)</f>
        <v>0</v>
      </c>
      <c r="P24" s="123">
        <f t="shared" si="4"/>
        <v>0</v>
      </c>
      <c r="Q24" s="154"/>
    </row>
    <row r="25" spans="1:17" x14ac:dyDescent="0.25">
      <c r="A25" s="5"/>
      <c r="B25" s="24" t="s">
        <v>15</v>
      </c>
      <c r="C25" s="7"/>
      <c r="D25" s="7"/>
      <c r="E25" s="7">
        <f>SUM(E22:E24)</f>
        <v>24000</v>
      </c>
      <c r="F25" s="120"/>
      <c r="G25" s="120">
        <f>SUM(G22:G24)</f>
        <v>0</v>
      </c>
      <c r="H25" s="120"/>
      <c r="I25" s="120"/>
      <c r="J25" s="120">
        <f>SUM(J22:J24)</f>
        <v>0</v>
      </c>
      <c r="K25" s="120"/>
      <c r="L25" s="10"/>
      <c r="M25" s="11"/>
      <c r="N25" s="120">
        <f>SUM(N22:N24)</f>
        <v>0</v>
      </c>
      <c r="O25" s="122">
        <f t="shared" ref="O25" si="5">SUM(O22:O24)</f>
        <v>0</v>
      </c>
      <c r="P25" s="123">
        <f t="shared" si="4"/>
        <v>0</v>
      </c>
      <c r="Q25" s="73"/>
    </row>
    <row r="26" spans="1:17" x14ac:dyDescent="0.25">
      <c r="A26" s="13"/>
      <c r="B26" s="1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40"/>
    </row>
    <row r="27" spans="1:17" x14ac:dyDescent="0.25">
      <c r="A27" s="19">
        <v>2.2999999999999998</v>
      </c>
      <c r="B27" s="26" t="s">
        <v>68</v>
      </c>
      <c r="C27" s="1"/>
      <c r="D27" s="1"/>
      <c r="E27" s="2"/>
      <c r="F27" s="3" t="s">
        <v>69</v>
      </c>
      <c r="G27" s="1"/>
      <c r="H27" s="1"/>
      <c r="I27" s="2"/>
      <c r="J27" s="115" t="s">
        <v>105</v>
      </c>
      <c r="K27" s="3" t="s">
        <v>89</v>
      </c>
      <c r="L27" s="1"/>
      <c r="M27" s="116"/>
      <c r="N27" s="1"/>
      <c r="O27" s="117"/>
      <c r="P27" s="1"/>
      <c r="Q27" s="2"/>
    </row>
    <row r="28" spans="1:17" ht="45" x14ac:dyDescent="0.25">
      <c r="A28" s="25" t="s">
        <v>8</v>
      </c>
      <c r="B28" s="4" t="s">
        <v>49</v>
      </c>
      <c r="C28" s="4" t="s">
        <v>52</v>
      </c>
      <c r="D28" s="4" t="s">
        <v>50</v>
      </c>
      <c r="E28" s="4" t="s">
        <v>57</v>
      </c>
      <c r="F28" s="4" t="s">
        <v>58</v>
      </c>
      <c r="G28" s="4" t="s">
        <v>51</v>
      </c>
      <c r="H28" s="4" t="s">
        <v>80</v>
      </c>
      <c r="I28" s="4" t="s">
        <v>81</v>
      </c>
      <c r="J28" s="4" t="s">
        <v>83</v>
      </c>
      <c r="K28" s="4" t="s">
        <v>40</v>
      </c>
      <c r="L28" s="4" t="s">
        <v>41</v>
      </c>
      <c r="M28" s="4" t="s">
        <v>42</v>
      </c>
      <c r="N28" s="4" t="s">
        <v>46</v>
      </c>
      <c r="O28" s="4" t="s">
        <v>43</v>
      </c>
      <c r="P28" s="115" t="s">
        <v>44</v>
      </c>
      <c r="Q28" s="115" t="s">
        <v>11</v>
      </c>
    </row>
    <row r="29" spans="1:17" x14ac:dyDescent="0.25">
      <c r="A29" s="5">
        <v>1</v>
      </c>
      <c r="B29" s="29" t="s">
        <v>255</v>
      </c>
      <c r="C29" s="7">
        <v>1</v>
      </c>
      <c r="D29" s="6">
        <f>IF('שאלון למילוי הבקשה - חובה'!$D$33&lt;31,20000,IF('שאלון למילוי הבקשה - חובה'!$D$33&lt;61,30000,50000))</f>
        <v>20000</v>
      </c>
      <c r="E29" s="7">
        <f t="shared" ref="E29" si="6">C29*D29</f>
        <v>20000</v>
      </c>
      <c r="F29" s="8"/>
      <c r="G29" s="120">
        <f>D29*F29</f>
        <v>0</v>
      </c>
      <c r="H29" s="121" t="str">
        <f>IF(F29&gt;C29,"נא להסביר חריגה","")</f>
        <v/>
      </c>
      <c r="I29" s="9"/>
      <c r="J29" s="33"/>
      <c r="K29" s="22"/>
      <c r="L29" s="22"/>
      <c r="M29" s="44"/>
      <c r="N29" s="23"/>
      <c r="O29" s="122">
        <f>IF(N29="",0,N29-G29)</f>
        <v>0</v>
      </c>
      <c r="P29" s="123">
        <f t="shared" ref="P29" si="7">IF(G29=0,0,O29/G29)</f>
        <v>0</v>
      </c>
      <c r="Q29" s="154"/>
    </row>
    <row r="30" spans="1:17" x14ac:dyDescent="0.25">
      <c r="A30" s="13"/>
      <c r="B30" s="1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</row>
    <row r="31" spans="1:17" x14ac:dyDescent="0.25">
      <c r="A31" s="19">
        <v>2.4</v>
      </c>
      <c r="B31" s="26" t="s">
        <v>70</v>
      </c>
      <c r="C31" s="1"/>
      <c r="D31" s="1"/>
      <c r="E31" s="2"/>
      <c r="F31" s="3" t="s">
        <v>71</v>
      </c>
      <c r="G31" s="1"/>
      <c r="H31" s="1"/>
      <c r="I31" s="2"/>
      <c r="J31" s="115" t="s">
        <v>82</v>
      </c>
      <c r="K31" s="3" t="s">
        <v>90</v>
      </c>
      <c r="L31" s="1"/>
      <c r="M31" s="116"/>
      <c r="N31" s="1"/>
      <c r="O31" s="117"/>
      <c r="P31" s="1"/>
      <c r="Q31" s="2"/>
    </row>
    <row r="32" spans="1:17" ht="45" x14ac:dyDescent="0.25">
      <c r="A32" s="25" t="s">
        <v>8</v>
      </c>
      <c r="B32" s="4" t="s">
        <v>49</v>
      </c>
      <c r="C32" s="4" t="s">
        <v>52</v>
      </c>
      <c r="D32" s="4" t="s">
        <v>50</v>
      </c>
      <c r="E32" s="4" t="s">
        <v>57</v>
      </c>
      <c r="F32" s="4" t="s">
        <v>58</v>
      </c>
      <c r="G32" s="4" t="s">
        <v>51</v>
      </c>
      <c r="H32" s="4" t="s">
        <v>80</v>
      </c>
      <c r="I32" s="4" t="s">
        <v>81</v>
      </c>
      <c r="J32" s="4" t="s">
        <v>83</v>
      </c>
      <c r="K32" s="4" t="s">
        <v>40</v>
      </c>
      <c r="L32" s="4" t="s">
        <v>41</v>
      </c>
      <c r="M32" s="4" t="s">
        <v>42</v>
      </c>
      <c r="N32" s="4" t="s">
        <v>46</v>
      </c>
      <c r="O32" s="4" t="s">
        <v>43</v>
      </c>
      <c r="P32" s="115" t="s">
        <v>44</v>
      </c>
      <c r="Q32" s="115" t="s">
        <v>11</v>
      </c>
    </row>
    <row r="33" spans="1:17" x14ac:dyDescent="0.25">
      <c r="A33" s="5">
        <v>1</v>
      </c>
      <c r="B33" s="4" t="s">
        <v>209</v>
      </c>
      <c r="C33" s="7">
        <v>1</v>
      </c>
      <c r="D33" s="7">
        <v>8000</v>
      </c>
      <c r="E33" s="7">
        <f t="shared" ref="E33:E35" si="8">C33*D33</f>
        <v>8000</v>
      </c>
      <c r="F33" s="8"/>
      <c r="G33" s="120">
        <f t="shared" ref="G33:G35" si="9">D33*F33</f>
        <v>0</v>
      </c>
      <c r="H33" s="121" t="str">
        <f>IF(F33&gt;C33,"נא להסביר חריגה","")</f>
        <v/>
      </c>
      <c r="I33" s="9"/>
      <c r="J33" s="33"/>
      <c r="K33" s="22"/>
      <c r="L33" s="22"/>
      <c r="M33" s="44"/>
      <c r="N33" s="23">
        <f t="shared" ref="N33:N35" si="10">G33*2</f>
        <v>0</v>
      </c>
      <c r="O33" s="122">
        <f>IF(N33="",0,N33-G33)</f>
        <v>0</v>
      </c>
      <c r="P33" s="123">
        <f t="shared" ref="P33:P36" si="11">IF(G33=0,0,O33/G33)</f>
        <v>0</v>
      </c>
      <c r="Q33" s="154"/>
    </row>
    <row r="34" spans="1:17" x14ac:dyDescent="0.25">
      <c r="A34" s="5">
        <v>2</v>
      </c>
      <c r="B34" s="29" t="s">
        <v>256</v>
      </c>
      <c r="C34" s="6">
        <f>IF('שאלון למילוי הבקשה - חובה'!$D$33&lt;31,1,IF('שאלון למילוי הבקשה - חובה'!$D$33&lt;61,2,3))</f>
        <v>1</v>
      </c>
      <c r="D34" s="7">
        <v>5000</v>
      </c>
      <c r="E34" s="7">
        <f t="shared" si="8"/>
        <v>5000</v>
      </c>
      <c r="F34" s="8"/>
      <c r="G34" s="120">
        <f t="shared" si="9"/>
        <v>0</v>
      </c>
      <c r="H34" s="121" t="str">
        <f>IF(F34&gt;C34,"נא להסביר חריגה","")</f>
        <v/>
      </c>
      <c r="I34" s="9"/>
      <c r="J34" s="33"/>
      <c r="K34" s="22"/>
      <c r="L34" s="22"/>
      <c r="M34" s="44"/>
      <c r="N34" s="23">
        <f t="shared" si="10"/>
        <v>0</v>
      </c>
      <c r="O34" s="122">
        <f>IF(N34="",0,N34-G34)</f>
        <v>0</v>
      </c>
      <c r="P34" s="123">
        <f t="shared" si="11"/>
        <v>0</v>
      </c>
      <c r="Q34" s="154"/>
    </row>
    <row r="35" spans="1:17" x14ac:dyDescent="0.25">
      <c r="A35" s="5">
        <v>3</v>
      </c>
      <c r="B35" s="4" t="s">
        <v>257</v>
      </c>
      <c r="C35" s="7">
        <v>1</v>
      </c>
      <c r="D35" s="6">
        <f>IF('שאלון למילוי הבקשה - חובה'!$D$33&lt;31,7000,IF('שאלון למילוי הבקשה - חובה'!$D$33&lt;61,10000,15000))</f>
        <v>7000</v>
      </c>
      <c r="E35" s="7">
        <f t="shared" si="8"/>
        <v>7000</v>
      </c>
      <c r="F35" s="8"/>
      <c r="G35" s="120">
        <f t="shared" si="9"/>
        <v>0</v>
      </c>
      <c r="H35" s="121" t="str">
        <f>IF(F35&gt;C35,"נא להסביר חריגה","")</f>
        <v/>
      </c>
      <c r="I35" s="9"/>
      <c r="J35" s="33"/>
      <c r="K35" s="22"/>
      <c r="L35" s="22"/>
      <c r="M35" s="44"/>
      <c r="N35" s="23">
        <f t="shared" si="10"/>
        <v>0</v>
      </c>
      <c r="O35" s="122">
        <f>IF(N35="",0,N35-G35)</f>
        <v>0</v>
      </c>
      <c r="P35" s="123">
        <f t="shared" si="11"/>
        <v>0</v>
      </c>
      <c r="Q35" s="154"/>
    </row>
    <row r="36" spans="1:17" x14ac:dyDescent="0.25">
      <c r="A36" s="5"/>
      <c r="B36" s="24" t="s">
        <v>14</v>
      </c>
      <c r="C36" s="7"/>
      <c r="D36" s="7"/>
      <c r="E36" s="7">
        <f>SUM(E33:E35)</f>
        <v>20000</v>
      </c>
      <c r="F36" s="120"/>
      <c r="G36" s="120">
        <f>SUM(G33:G35)</f>
        <v>0</v>
      </c>
      <c r="H36" s="120"/>
      <c r="I36" s="120"/>
      <c r="J36" s="120">
        <f>SUM(J33:J35)</f>
        <v>0</v>
      </c>
      <c r="K36" s="120"/>
      <c r="L36" s="10"/>
      <c r="M36" s="11"/>
      <c r="N36" s="7">
        <f t="shared" ref="N36:O36" si="12">SUM(N33:N35)</f>
        <v>0</v>
      </c>
      <c r="O36" s="122">
        <f t="shared" si="12"/>
        <v>0</v>
      </c>
      <c r="P36" s="123">
        <f t="shared" si="11"/>
        <v>0</v>
      </c>
      <c r="Q36" s="73"/>
    </row>
    <row r="37" spans="1:17" x14ac:dyDescent="0.25">
      <c r="A37" s="13"/>
      <c r="B37" s="1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</row>
    <row r="38" spans="1:17" x14ac:dyDescent="0.25">
      <c r="A38" s="19">
        <v>2.5</v>
      </c>
      <c r="B38" s="26" t="s">
        <v>72</v>
      </c>
      <c r="C38" s="1"/>
      <c r="D38" s="1"/>
      <c r="E38" s="2"/>
      <c r="F38" s="3" t="s">
        <v>56</v>
      </c>
      <c r="G38" s="1"/>
      <c r="H38" s="1"/>
      <c r="I38" s="2"/>
      <c r="J38" s="115" t="s">
        <v>105</v>
      </c>
      <c r="K38" s="3" t="s">
        <v>91</v>
      </c>
      <c r="L38" s="1"/>
      <c r="M38" s="116"/>
      <c r="N38" s="1"/>
      <c r="O38" s="117"/>
      <c r="P38" s="1"/>
      <c r="Q38" s="2"/>
    </row>
    <row r="39" spans="1:17" ht="45" x14ac:dyDescent="0.25">
      <c r="A39" s="25" t="s">
        <v>8</v>
      </c>
      <c r="B39" s="4" t="s">
        <v>49</v>
      </c>
      <c r="C39" s="4" t="s">
        <v>52</v>
      </c>
      <c r="D39" s="4" t="s">
        <v>50</v>
      </c>
      <c r="E39" s="4" t="s">
        <v>57</v>
      </c>
      <c r="F39" s="4" t="s">
        <v>58</v>
      </c>
      <c r="G39" s="4" t="s">
        <v>51</v>
      </c>
      <c r="H39" s="4" t="s">
        <v>80</v>
      </c>
      <c r="I39" s="4" t="s">
        <v>81</v>
      </c>
      <c r="J39" s="4" t="s">
        <v>83</v>
      </c>
      <c r="K39" s="4" t="s">
        <v>40</v>
      </c>
      <c r="L39" s="4" t="s">
        <v>41</v>
      </c>
      <c r="M39" s="4" t="s">
        <v>42</v>
      </c>
      <c r="N39" s="4" t="s">
        <v>46</v>
      </c>
      <c r="O39" s="4" t="s">
        <v>43</v>
      </c>
      <c r="P39" s="115" t="s">
        <v>44</v>
      </c>
      <c r="Q39" s="115" t="s">
        <v>11</v>
      </c>
    </row>
    <row r="40" spans="1:17" x14ac:dyDescent="0.25">
      <c r="A40" s="5">
        <v>1</v>
      </c>
      <c r="B40" s="29" t="s">
        <v>151</v>
      </c>
      <c r="C40" s="7">
        <v>1</v>
      </c>
      <c r="D40" s="7">
        <v>5000</v>
      </c>
      <c r="E40" s="7">
        <f t="shared" ref="E40:E47" si="13">C40*D40</f>
        <v>5000</v>
      </c>
      <c r="F40" s="8"/>
      <c r="G40" s="120">
        <f t="shared" ref="G40:G47" si="14">D40*F40</f>
        <v>0</v>
      </c>
      <c r="H40" s="121" t="str">
        <f t="shared" ref="H40:H47" si="15">IF(F40&gt;C40,"נא להסביר חריגה","")</f>
        <v/>
      </c>
      <c r="I40" s="9"/>
      <c r="J40" s="33"/>
      <c r="K40" s="22"/>
      <c r="L40" s="22"/>
      <c r="M40" s="44"/>
      <c r="N40" s="23"/>
      <c r="O40" s="122">
        <f t="shared" ref="O40:O47" si="16">IF(N40="",0,N40-G40)</f>
        <v>0</v>
      </c>
      <c r="P40" s="123">
        <f t="shared" ref="P40:P48" si="17">IF(G40=0,0,O40/G40)</f>
        <v>0</v>
      </c>
      <c r="Q40" s="154"/>
    </row>
    <row r="41" spans="1:17" x14ac:dyDescent="0.25">
      <c r="A41" s="5">
        <v>2</v>
      </c>
      <c r="B41" s="4" t="s">
        <v>12</v>
      </c>
      <c r="C41" s="7">
        <v>1</v>
      </c>
      <c r="D41" s="7">
        <v>4000</v>
      </c>
      <c r="E41" s="7">
        <f t="shared" si="13"/>
        <v>4000</v>
      </c>
      <c r="F41" s="8"/>
      <c r="G41" s="120">
        <f t="shared" si="14"/>
        <v>0</v>
      </c>
      <c r="H41" s="121" t="str">
        <f t="shared" si="15"/>
        <v/>
      </c>
      <c r="I41" s="9"/>
      <c r="J41" s="33"/>
      <c r="K41" s="22"/>
      <c r="L41" s="22"/>
      <c r="M41" s="44"/>
      <c r="N41" s="23"/>
      <c r="O41" s="122">
        <f t="shared" si="16"/>
        <v>0</v>
      </c>
      <c r="P41" s="123">
        <f t="shared" si="17"/>
        <v>0</v>
      </c>
      <c r="Q41" s="154"/>
    </row>
    <row r="42" spans="1:17" x14ac:dyDescent="0.25">
      <c r="A42" s="5">
        <v>3</v>
      </c>
      <c r="B42" s="4" t="s">
        <v>4</v>
      </c>
      <c r="C42" s="7">
        <v>1</v>
      </c>
      <c r="D42" s="7">
        <v>4500</v>
      </c>
      <c r="E42" s="7">
        <f t="shared" si="13"/>
        <v>4500</v>
      </c>
      <c r="F42" s="8"/>
      <c r="G42" s="120">
        <f t="shared" si="14"/>
        <v>0</v>
      </c>
      <c r="H42" s="121" t="str">
        <f t="shared" si="15"/>
        <v/>
      </c>
      <c r="I42" s="9"/>
      <c r="J42" s="33"/>
      <c r="K42" s="22"/>
      <c r="L42" s="22"/>
      <c r="M42" s="44"/>
      <c r="N42" s="23"/>
      <c r="O42" s="122">
        <f t="shared" si="16"/>
        <v>0</v>
      </c>
      <c r="P42" s="123">
        <f t="shared" si="17"/>
        <v>0</v>
      </c>
      <c r="Q42" s="154"/>
    </row>
    <row r="43" spans="1:17" x14ac:dyDescent="0.25">
      <c r="A43" s="5">
        <v>4</v>
      </c>
      <c r="B43" s="4" t="s">
        <v>5</v>
      </c>
      <c r="C43" s="7">
        <v>1</v>
      </c>
      <c r="D43" s="7">
        <v>3000</v>
      </c>
      <c r="E43" s="7">
        <f t="shared" si="13"/>
        <v>3000</v>
      </c>
      <c r="F43" s="8"/>
      <c r="G43" s="120">
        <f t="shared" si="14"/>
        <v>0</v>
      </c>
      <c r="H43" s="121" t="str">
        <f t="shared" si="15"/>
        <v/>
      </c>
      <c r="I43" s="9"/>
      <c r="J43" s="33"/>
      <c r="K43" s="22"/>
      <c r="L43" s="22"/>
      <c r="M43" s="44"/>
      <c r="N43" s="23"/>
      <c r="O43" s="122">
        <f t="shared" si="16"/>
        <v>0</v>
      </c>
      <c r="P43" s="123">
        <f t="shared" si="17"/>
        <v>0</v>
      </c>
      <c r="Q43" s="154"/>
    </row>
    <row r="44" spans="1:17" x14ac:dyDescent="0.25">
      <c r="A44" s="5">
        <v>5</v>
      </c>
      <c r="B44" s="4" t="s">
        <v>3</v>
      </c>
      <c r="C44" s="7">
        <v>1</v>
      </c>
      <c r="D44" s="7">
        <v>1500</v>
      </c>
      <c r="E44" s="7">
        <f t="shared" si="13"/>
        <v>1500</v>
      </c>
      <c r="F44" s="8"/>
      <c r="G44" s="120">
        <f t="shared" si="14"/>
        <v>0</v>
      </c>
      <c r="H44" s="121" t="str">
        <f t="shared" si="15"/>
        <v/>
      </c>
      <c r="I44" s="9"/>
      <c r="J44" s="33"/>
      <c r="K44" s="22"/>
      <c r="L44" s="22"/>
      <c r="M44" s="44"/>
      <c r="N44" s="23"/>
      <c r="O44" s="122">
        <f t="shared" si="16"/>
        <v>0</v>
      </c>
      <c r="P44" s="123">
        <f t="shared" si="17"/>
        <v>0</v>
      </c>
      <c r="Q44" s="154"/>
    </row>
    <row r="45" spans="1:17" x14ac:dyDescent="0.25">
      <c r="A45" s="5">
        <v>6</v>
      </c>
      <c r="B45" s="4" t="s">
        <v>258</v>
      </c>
      <c r="C45" s="7">
        <v>1</v>
      </c>
      <c r="D45" s="6">
        <f>IF('שאלון למילוי הבקשה - חובה'!$D$33&lt;31,800,1600)</f>
        <v>800</v>
      </c>
      <c r="E45" s="7">
        <f t="shared" si="13"/>
        <v>800</v>
      </c>
      <c r="F45" s="8"/>
      <c r="G45" s="120">
        <f t="shared" si="14"/>
        <v>0</v>
      </c>
      <c r="H45" s="121" t="str">
        <f t="shared" si="15"/>
        <v/>
      </c>
      <c r="I45" s="9"/>
      <c r="J45" s="33"/>
      <c r="K45" s="22"/>
      <c r="L45" s="22"/>
      <c r="M45" s="44"/>
      <c r="N45" s="23"/>
      <c r="O45" s="122">
        <f t="shared" si="16"/>
        <v>0</v>
      </c>
      <c r="P45" s="123">
        <f t="shared" si="17"/>
        <v>0</v>
      </c>
      <c r="Q45" s="154"/>
    </row>
    <row r="46" spans="1:17" x14ac:dyDescent="0.25">
      <c r="A46" s="5">
        <v>7</v>
      </c>
      <c r="B46" s="4" t="s">
        <v>259</v>
      </c>
      <c r="C46" s="81">
        <f>IF('שאלון למילוי הבקשה - חובה'!$D$33&lt;31,1,IF('שאלון למילוי הבקשה - חובה'!$D$33&lt;61,2,3))</f>
        <v>1</v>
      </c>
      <c r="D46" s="7">
        <v>1000</v>
      </c>
      <c r="E46" s="7">
        <f t="shared" si="13"/>
        <v>1000</v>
      </c>
      <c r="F46" s="8"/>
      <c r="G46" s="120">
        <f t="shared" si="14"/>
        <v>0</v>
      </c>
      <c r="H46" s="121" t="str">
        <f>IF(F46&gt;C46,"נא להסביר חריגה","")</f>
        <v/>
      </c>
      <c r="I46" s="9"/>
      <c r="J46" s="33"/>
      <c r="K46" s="22"/>
      <c r="L46" s="22"/>
      <c r="M46" s="44"/>
      <c r="N46" s="23"/>
      <c r="O46" s="122">
        <f t="shared" ref="O46" si="18">IF(N46="",0,N46-G46)</f>
        <v>0</v>
      </c>
      <c r="P46" s="123">
        <f t="shared" ref="P46" si="19">IF(G46=0,0,O46/G46)</f>
        <v>0</v>
      </c>
      <c r="Q46" s="154"/>
    </row>
    <row r="47" spans="1:17" x14ac:dyDescent="0.25">
      <c r="A47" s="5">
        <v>8</v>
      </c>
      <c r="B47" s="4" t="s">
        <v>260</v>
      </c>
      <c r="C47" s="7">
        <v>1</v>
      </c>
      <c r="D47" s="6">
        <f>IF('שאלון למילוי הבקשה - חובה'!$D$33&lt;31,2000,4000)</f>
        <v>2000</v>
      </c>
      <c r="E47" s="7">
        <f t="shared" si="13"/>
        <v>2000</v>
      </c>
      <c r="F47" s="8"/>
      <c r="G47" s="120">
        <f t="shared" si="14"/>
        <v>0</v>
      </c>
      <c r="H47" s="121" t="str">
        <f t="shared" si="15"/>
        <v/>
      </c>
      <c r="I47" s="9"/>
      <c r="J47" s="33"/>
      <c r="K47" s="22"/>
      <c r="L47" s="22"/>
      <c r="M47" s="44"/>
      <c r="N47" s="23"/>
      <c r="O47" s="122">
        <f t="shared" si="16"/>
        <v>0</v>
      </c>
      <c r="P47" s="123">
        <f t="shared" si="17"/>
        <v>0</v>
      </c>
      <c r="Q47" s="154"/>
    </row>
    <row r="48" spans="1:17" x14ac:dyDescent="0.25">
      <c r="A48" s="5"/>
      <c r="B48" s="24" t="s">
        <v>6</v>
      </c>
      <c r="C48" s="7"/>
      <c r="D48" s="7"/>
      <c r="E48" s="7">
        <f>SUM(E40:E47)</f>
        <v>21800</v>
      </c>
      <c r="F48" s="120"/>
      <c r="G48" s="120">
        <f>SUM(G40:G47)</f>
        <v>0</v>
      </c>
      <c r="H48" s="120"/>
      <c r="I48" s="120"/>
      <c r="J48" s="120">
        <f>SUM(J40:J47)</f>
        <v>0</v>
      </c>
      <c r="K48" s="120"/>
      <c r="L48" s="10"/>
      <c r="M48" s="11"/>
      <c r="N48" s="7">
        <f t="shared" ref="N48:O48" si="20">SUM(N40:N47)</f>
        <v>0</v>
      </c>
      <c r="O48" s="122">
        <f t="shared" si="20"/>
        <v>0</v>
      </c>
      <c r="P48" s="123">
        <f t="shared" si="17"/>
        <v>0</v>
      </c>
      <c r="Q48" s="73"/>
    </row>
    <row r="49" spans="1:17" x14ac:dyDescent="0.25">
      <c r="A49" s="13"/>
      <c r="B49" s="1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</row>
    <row r="50" spans="1:17" x14ac:dyDescent="0.25">
      <c r="A50" s="19">
        <v>2.6</v>
      </c>
      <c r="B50" s="26" t="s">
        <v>73</v>
      </c>
      <c r="C50" s="1"/>
      <c r="D50" s="1"/>
      <c r="E50" s="2"/>
      <c r="F50" s="3" t="s">
        <v>74</v>
      </c>
      <c r="G50" s="1"/>
      <c r="H50" s="1"/>
      <c r="I50" s="2"/>
      <c r="J50" s="115" t="s">
        <v>105</v>
      </c>
      <c r="K50" s="3" t="s">
        <v>92</v>
      </c>
      <c r="L50" s="1"/>
      <c r="M50" s="116"/>
      <c r="N50" s="1"/>
      <c r="O50" s="117"/>
      <c r="P50" s="1"/>
      <c r="Q50" s="2"/>
    </row>
    <row r="51" spans="1:17" ht="45" x14ac:dyDescent="0.25">
      <c r="A51" s="25" t="s">
        <v>8</v>
      </c>
      <c r="B51" s="4" t="s">
        <v>49</v>
      </c>
      <c r="C51" s="4" t="s">
        <v>52</v>
      </c>
      <c r="D51" s="4" t="s">
        <v>50</v>
      </c>
      <c r="E51" s="4" t="s">
        <v>57</v>
      </c>
      <c r="F51" s="4" t="s">
        <v>58</v>
      </c>
      <c r="G51" s="4" t="s">
        <v>51</v>
      </c>
      <c r="H51" s="4" t="s">
        <v>80</v>
      </c>
      <c r="I51" s="4" t="s">
        <v>81</v>
      </c>
      <c r="J51" s="4" t="s">
        <v>83</v>
      </c>
      <c r="K51" s="4" t="s">
        <v>40</v>
      </c>
      <c r="L51" s="4" t="s">
        <v>41</v>
      </c>
      <c r="M51" s="4" t="s">
        <v>42</v>
      </c>
      <c r="N51" s="4" t="s">
        <v>46</v>
      </c>
      <c r="O51" s="4" t="s">
        <v>43</v>
      </c>
      <c r="P51" s="115" t="s">
        <v>44</v>
      </c>
      <c r="Q51" s="115" t="s">
        <v>11</v>
      </c>
    </row>
    <row r="52" spans="1:17" ht="45" x14ac:dyDescent="0.25">
      <c r="A52" s="5">
        <v>1</v>
      </c>
      <c r="B52" s="4" t="s">
        <v>143</v>
      </c>
      <c r="C52" s="7">
        <v>1</v>
      </c>
      <c r="D52" s="203">
        <f>5000+'שאלון למילוי הבקשה - חובה'!$D$35*2000*2</f>
        <v>5000</v>
      </c>
      <c r="E52" s="7">
        <f t="shared" ref="E52:E53" si="21">C52*D52</f>
        <v>5000</v>
      </c>
      <c r="F52" s="8"/>
      <c r="G52" s="120">
        <f t="shared" ref="G52:G53" si="22">D52*F52</f>
        <v>0</v>
      </c>
      <c r="H52" s="121" t="str">
        <f>IF(F52&gt;C52,"נא להסביר חריגה","")</f>
        <v/>
      </c>
      <c r="I52" s="9"/>
      <c r="J52" s="33"/>
      <c r="K52" s="22"/>
      <c r="L52" s="22"/>
      <c r="M52" s="44"/>
      <c r="N52" s="23"/>
      <c r="O52" s="122">
        <f>IF(N52="",0,N52-G52)</f>
        <v>0</v>
      </c>
      <c r="P52" s="123">
        <f t="shared" ref="P52:P54" si="23">IF(G52=0,0,O52/G52)</f>
        <v>0</v>
      </c>
      <c r="Q52" s="154"/>
    </row>
    <row r="53" spans="1:17" ht="30" x14ac:dyDescent="0.25">
      <c r="A53" s="5">
        <v>2</v>
      </c>
      <c r="B53" s="4" t="s">
        <v>144</v>
      </c>
      <c r="C53" s="7">
        <v>1</v>
      </c>
      <c r="D53" s="203">
        <f>5000+'שאלון למילוי הבקשה - חובה'!$D$35*1000*1.5</f>
        <v>5000</v>
      </c>
      <c r="E53" s="7">
        <f t="shared" si="21"/>
        <v>5000</v>
      </c>
      <c r="F53" s="8"/>
      <c r="G53" s="120">
        <f t="shared" si="22"/>
        <v>0</v>
      </c>
      <c r="H53" s="121" t="str">
        <f>IF(F53&gt;C53,"נא להסביר חריגה","")</f>
        <v/>
      </c>
      <c r="I53" s="9"/>
      <c r="J53" s="33"/>
      <c r="K53" s="22"/>
      <c r="L53" s="22"/>
      <c r="M53" s="44"/>
      <c r="N53" s="23"/>
      <c r="O53" s="122">
        <f>IF(N53="",0,N53-G53)</f>
        <v>0</v>
      </c>
      <c r="P53" s="123">
        <f t="shared" si="23"/>
        <v>0</v>
      </c>
      <c r="Q53" s="154"/>
    </row>
    <row r="54" spans="1:17" x14ac:dyDescent="0.25">
      <c r="A54" s="5"/>
      <c r="B54" s="24" t="s">
        <v>10</v>
      </c>
      <c r="C54" s="7"/>
      <c r="D54" s="7"/>
      <c r="E54" s="7">
        <f>SUM(E52:E53)</f>
        <v>10000</v>
      </c>
      <c r="F54" s="120"/>
      <c r="G54" s="120">
        <f>SUM(G52:G53)</f>
        <v>0</v>
      </c>
      <c r="H54" s="120"/>
      <c r="I54" s="120"/>
      <c r="J54" s="120">
        <f>SUM(J52:J53)</f>
        <v>0</v>
      </c>
      <c r="K54" s="120"/>
      <c r="L54" s="10"/>
      <c r="M54" s="11"/>
      <c r="N54" s="7">
        <f t="shared" ref="N54:O54" si="24">SUM(N52:N53)</f>
        <v>0</v>
      </c>
      <c r="O54" s="122">
        <f t="shared" si="24"/>
        <v>0</v>
      </c>
      <c r="P54" s="123">
        <f t="shared" si="23"/>
        <v>0</v>
      </c>
      <c r="Q54" s="73"/>
    </row>
    <row r="55" spans="1:17" x14ac:dyDescent="0.25">
      <c r="A55" s="13"/>
      <c r="B55" s="1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</row>
    <row r="56" spans="1:17" x14ac:dyDescent="0.25">
      <c r="A56" s="19">
        <v>2.7</v>
      </c>
      <c r="B56" s="26" t="s">
        <v>75</v>
      </c>
      <c r="C56" s="1"/>
      <c r="D56" s="1"/>
      <c r="E56" s="2"/>
      <c r="F56" s="3" t="s">
        <v>76</v>
      </c>
      <c r="G56" s="1"/>
      <c r="H56" s="1"/>
      <c r="I56" s="2"/>
      <c r="J56" s="115" t="s">
        <v>105</v>
      </c>
      <c r="K56" s="3" t="s">
        <v>93</v>
      </c>
      <c r="L56" s="1"/>
      <c r="M56" s="116"/>
      <c r="N56" s="1"/>
      <c r="O56" s="117"/>
      <c r="P56" s="1"/>
      <c r="Q56" s="2"/>
    </row>
    <row r="57" spans="1:17" ht="45" x14ac:dyDescent="0.25">
      <c r="A57" s="25" t="s">
        <v>8</v>
      </c>
      <c r="B57" s="4" t="s">
        <v>49</v>
      </c>
      <c r="C57" s="4" t="s">
        <v>52</v>
      </c>
      <c r="D57" s="4" t="s">
        <v>50</v>
      </c>
      <c r="E57" s="4" t="s">
        <v>57</v>
      </c>
      <c r="F57" s="4" t="s">
        <v>58</v>
      </c>
      <c r="G57" s="4" t="s">
        <v>51</v>
      </c>
      <c r="H57" s="4" t="s">
        <v>80</v>
      </c>
      <c r="I57" s="4" t="s">
        <v>81</v>
      </c>
      <c r="J57" s="4" t="s">
        <v>83</v>
      </c>
      <c r="K57" s="4" t="s">
        <v>40</v>
      </c>
      <c r="L57" s="4" t="s">
        <v>41</v>
      </c>
      <c r="M57" s="4" t="s">
        <v>42</v>
      </c>
      <c r="N57" s="4" t="s">
        <v>46</v>
      </c>
      <c r="O57" s="4" t="s">
        <v>43</v>
      </c>
      <c r="P57" s="115" t="s">
        <v>44</v>
      </c>
      <c r="Q57" s="115" t="s">
        <v>11</v>
      </c>
    </row>
    <row r="58" spans="1:17" x14ac:dyDescent="0.25">
      <c r="A58" s="17">
        <v>1</v>
      </c>
      <c r="B58" s="4" t="s">
        <v>7</v>
      </c>
      <c r="C58" s="7">
        <v>1</v>
      </c>
      <c r="D58" s="7">
        <v>7000</v>
      </c>
      <c r="E58" s="7">
        <f t="shared" ref="E58:E60" si="25">C58*D58</f>
        <v>7000</v>
      </c>
      <c r="F58" s="8"/>
      <c r="G58" s="120">
        <f t="shared" ref="G58:G60" si="26">D58*F58</f>
        <v>0</v>
      </c>
      <c r="H58" s="121" t="str">
        <f>IF(F58&gt;C58,"נא להסביר חריגה","")</f>
        <v/>
      </c>
      <c r="I58" s="9"/>
      <c r="J58" s="33"/>
      <c r="K58" s="22"/>
      <c r="L58" s="22"/>
      <c r="M58" s="44"/>
      <c r="N58" s="23"/>
      <c r="O58" s="122">
        <f>IF(N58="",0,N58-G58)</f>
        <v>0</v>
      </c>
      <c r="P58" s="123">
        <f t="shared" ref="P58:P61" si="27">IF(G58=0,0,O58/G58)</f>
        <v>0</v>
      </c>
      <c r="Q58" s="154"/>
    </row>
    <row r="59" spans="1:17" x14ac:dyDescent="0.25">
      <c r="A59" s="19">
        <v>2</v>
      </c>
      <c r="B59" s="4" t="s">
        <v>261</v>
      </c>
      <c r="C59" s="6">
        <f>IF('שאלון למילוי הבקשה - חובה'!$D$33&lt;31,1,IF('שאלון למילוי הבקשה - חובה'!$D$33&lt;61,2,3))</f>
        <v>1</v>
      </c>
      <c r="D59" s="7">
        <v>700</v>
      </c>
      <c r="E59" s="7">
        <f t="shared" si="25"/>
        <v>700</v>
      </c>
      <c r="F59" s="8"/>
      <c r="G59" s="120">
        <f t="shared" si="26"/>
        <v>0</v>
      </c>
      <c r="H59" s="121" t="str">
        <f>IF(F59&gt;C59,"נא להסביר חריגה","")</f>
        <v/>
      </c>
      <c r="I59" s="9"/>
      <c r="J59" s="33"/>
      <c r="K59" s="22"/>
      <c r="L59" s="22"/>
      <c r="M59" s="44"/>
      <c r="N59" s="23"/>
      <c r="O59" s="122">
        <f t="shared" ref="O59:O60" si="28">IF(N59="",0,N59-G59)</f>
        <v>0</v>
      </c>
      <c r="P59" s="123">
        <f t="shared" ref="P59:P60" si="29">IF(G59=0,0,O59/G59)</f>
        <v>0</v>
      </c>
      <c r="Q59" s="154"/>
    </row>
    <row r="60" spans="1:17" x14ac:dyDescent="0.25">
      <c r="A60" s="5">
        <v>3</v>
      </c>
      <c r="B60" s="4" t="s">
        <v>262</v>
      </c>
      <c r="C60" s="6">
        <f>IF('שאלון למילוי הבקשה - חובה'!$D$33&lt;31,1,IF('שאלון למילוי הבקשה - חובה'!$D$33&lt;61,2,3))</f>
        <v>1</v>
      </c>
      <c r="D60" s="7">
        <v>1300</v>
      </c>
      <c r="E60" s="7">
        <f t="shared" si="25"/>
        <v>1300</v>
      </c>
      <c r="F60" s="8"/>
      <c r="G60" s="120">
        <f t="shared" si="26"/>
        <v>0</v>
      </c>
      <c r="H60" s="121" t="str">
        <f>IF(F60&gt;C60,"נא להסביר חריגה","")</f>
        <v/>
      </c>
      <c r="I60" s="9"/>
      <c r="J60" s="33"/>
      <c r="K60" s="22"/>
      <c r="L60" s="22"/>
      <c r="M60" s="44"/>
      <c r="N60" s="23"/>
      <c r="O60" s="122">
        <f t="shared" si="28"/>
        <v>0</v>
      </c>
      <c r="P60" s="123">
        <f t="shared" si="29"/>
        <v>0</v>
      </c>
      <c r="Q60" s="154"/>
    </row>
    <row r="61" spans="1:17" x14ac:dyDescent="0.25">
      <c r="A61" s="5"/>
      <c r="B61" s="24" t="s">
        <v>17</v>
      </c>
      <c r="C61" s="7"/>
      <c r="D61" s="7"/>
      <c r="E61" s="7">
        <f>SUM(E58:E60)</f>
        <v>9000</v>
      </c>
      <c r="F61" s="120"/>
      <c r="G61" s="120">
        <f>SUM(G58:G60)</f>
        <v>0</v>
      </c>
      <c r="H61" s="120"/>
      <c r="I61" s="120"/>
      <c r="J61" s="120">
        <f>SUM(J58:J60)</f>
        <v>0</v>
      </c>
      <c r="K61" s="120"/>
      <c r="L61" s="10"/>
      <c r="M61" s="11"/>
      <c r="N61" s="7">
        <f t="shared" ref="N61:O61" si="30">SUM(N58:N60)</f>
        <v>0</v>
      </c>
      <c r="O61" s="122">
        <f t="shared" si="30"/>
        <v>0</v>
      </c>
      <c r="P61" s="123">
        <f t="shared" si="27"/>
        <v>0</v>
      </c>
      <c r="Q61" s="73"/>
    </row>
    <row r="62" spans="1:17" x14ac:dyDescent="0.25">
      <c r="A62" s="13"/>
      <c r="B62" s="65"/>
      <c r="C62" s="15"/>
      <c r="D62" s="15"/>
      <c r="E62" s="15"/>
      <c r="F62" s="125"/>
      <c r="G62" s="125"/>
      <c r="H62" s="125"/>
      <c r="I62" s="125"/>
      <c r="J62" s="125"/>
      <c r="K62" s="125"/>
      <c r="L62" s="16"/>
      <c r="M62" s="126"/>
      <c r="N62" s="15"/>
      <c r="O62" s="127"/>
      <c r="P62" s="128"/>
    </row>
    <row r="63" spans="1:17" s="35" customFormat="1" x14ac:dyDescent="0.25">
      <c r="A63" s="129" t="s">
        <v>99</v>
      </c>
      <c r="B63" s="130" t="str">
        <f>B10</f>
        <v xml:space="preserve">קטגוריה ב'- ציוד כללי לסדנאות, חללים משותפים וציוד נוסף </v>
      </c>
      <c r="C63" s="131"/>
      <c r="D63" s="131"/>
      <c r="E63" s="131"/>
      <c r="F63" s="131"/>
      <c r="G63" s="131"/>
      <c r="O63" s="132"/>
      <c r="Q63" s="27"/>
    </row>
    <row r="64" spans="1:17" ht="45" x14ac:dyDescent="0.25">
      <c r="A64" s="3"/>
      <c r="B64" s="63" t="str">
        <f>B10</f>
        <v xml:space="preserve">קטגוריה ב'- ציוד כללי לסדנאות, חללים משותפים וציוד נוסף </v>
      </c>
      <c r="C64" s="20"/>
      <c r="D64" s="31"/>
      <c r="E64" s="32" t="s">
        <v>97</v>
      </c>
      <c r="F64" s="30"/>
      <c r="G64" s="32" t="s">
        <v>98</v>
      </c>
      <c r="H64" s="30"/>
      <c r="I64" s="30"/>
      <c r="J64" s="32" t="str">
        <f>J12</f>
        <v>צפי עלות רכישה: בשלב  א</v>
      </c>
      <c r="K64" s="30"/>
      <c r="L64" s="30"/>
      <c r="M64" s="30"/>
      <c r="N64" s="32" t="str">
        <f>N12</f>
        <v>סכום - שנרכש בפועל כולל מע"מ</v>
      </c>
      <c r="O64" s="50" t="str">
        <f>O12</f>
        <v>הפרש בין הסכום שנרכש בפועל לעלות שאושרה</v>
      </c>
      <c r="P64" s="32" t="str">
        <f>P12</f>
        <v>שיעור ההפרש</v>
      </c>
      <c r="Q64" s="32"/>
    </row>
    <row r="65" spans="1:17" s="35" customFormat="1" x14ac:dyDescent="0.25">
      <c r="A65" s="133"/>
      <c r="B65" s="64" t="str">
        <f>'ציוד לחדרי קבוצות'!B52</f>
        <v>סה"כ  וכולל מע"מ</v>
      </c>
      <c r="C65" s="41"/>
      <c r="D65" s="42"/>
      <c r="E65" s="6">
        <f>E15+E25+E29+E36+E48+E54+E61</f>
        <v>152800</v>
      </c>
      <c r="F65" s="6"/>
      <c r="G65" s="6">
        <f>G15+G25+G29+G36+G48+G54+G61</f>
        <v>0</v>
      </c>
      <c r="H65" s="43"/>
      <c r="I65" s="43"/>
      <c r="J65" s="6">
        <f>J15+J25+J29+J36+J48+J54+J61</f>
        <v>0</v>
      </c>
      <c r="K65" s="43"/>
      <c r="L65" s="43"/>
      <c r="M65" s="43"/>
      <c r="N65" s="6">
        <f>N15+N25+N29+N36+N48+N54+N61</f>
        <v>0</v>
      </c>
      <c r="O65" s="135">
        <f>IF(N65="",0,N65-G65)</f>
        <v>0</v>
      </c>
      <c r="P65" s="136">
        <f t="shared" ref="P65" si="31">IF(G65=0,0,O65/G65)</f>
        <v>0</v>
      </c>
      <c r="Q65" s="155"/>
    </row>
    <row r="67" spans="1:17" x14ac:dyDescent="0.25">
      <c r="F67" s="15"/>
      <c r="G67" s="15"/>
      <c r="K67" s="15"/>
      <c r="N67" s="15"/>
    </row>
    <row r="68" spans="1:17" x14ac:dyDescent="0.25">
      <c r="F68" s="15"/>
    </row>
    <row r="69" spans="1:17" x14ac:dyDescent="0.25">
      <c r="F69" s="15"/>
    </row>
  </sheetData>
  <sheetProtection algorithmName="SHA-512" hashValue="nPa7SagW0Yp5FGIyrdiR+bmTnOOUuZXnIUJfLSAWZL0SrjlR4Mk1og1OWv2gw/pKKhswNCg4SvD6ZRiyVBz3ow==" saltValue="X1ci5u6qaiQ3e+ojdK4rZA==" spinCount="100000" sheet="1" formatCells="0" formatColumns="0" formatRows="0"/>
  <conditionalFormatting sqref="H13:H14">
    <cfRule type="cellIs" dxfId="42" priority="87" operator="equal">
      <formula>"נא להסביר חריגה"</formula>
    </cfRule>
    <cfRule type="cellIs" dxfId="41" priority="88" operator="equal">
      <formula>"נא להסביר חריגה"</formula>
    </cfRule>
  </conditionalFormatting>
  <conditionalFormatting sqref="H22:H24">
    <cfRule type="cellIs" dxfId="40" priority="84" operator="equal">
      <formula>"נא להסביר חריגה"</formula>
    </cfRule>
    <cfRule type="cellIs" dxfId="39" priority="85" operator="equal">
      <formula>"נא להסביר חריגה"</formula>
    </cfRule>
    <cfRule type="containsText" dxfId="38" priority="86" operator="containsText" text="נא להסביר חריגה כאן">
      <formula>NOT(ISERROR(SEARCH("נא להסביר חריגה כאן",H22)))</formula>
    </cfRule>
  </conditionalFormatting>
  <conditionalFormatting sqref="H29">
    <cfRule type="cellIs" dxfId="37" priority="33" operator="equal">
      <formula>"נא להסביר חריגה"</formula>
    </cfRule>
    <cfRule type="cellIs" dxfId="36" priority="34" operator="equal">
      <formula>"נא להסביר חריגה"</formula>
    </cfRule>
    <cfRule type="containsText" dxfId="35" priority="35" operator="containsText" text="נא להסביר חריגה כאן">
      <formula>NOT(ISERROR(SEARCH("נא להסביר חריגה כאן",H29)))</formula>
    </cfRule>
  </conditionalFormatting>
  <conditionalFormatting sqref="H33:H35">
    <cfRule type="cellIs" dxfId="34" priority="78" operator="equal">
      <formula>"נא להסביר חריגה"</formula>
    </cfRule>
    <cfRule type="cellIs" dxfId="33" priority="79" operator="equal">
      <formula>"נא להסביר חריגה"</formula>
    </cfRule>
    <cfRule type="containsText" dxfId="32" priority="80" operator="containsText" text="נא להסביר חריגה כאן">
      <formula>NOT(ISERROR(SEARCH("נא להסביר חריגה כאן",H33)))</formula>
    </cfRule>
  </conditionalFormatting>
  <conditionalFormatting sqref="H40:H47">
    <cfRule type="cellIs" dxfId="31" priority="15" operator="equal">
      <formula>"נא להסביר חריגה"</formula>
    </cfRule>
    <cfRule type="cellIs" dxfId="30" priority="16" operator="equal">
      <formula>"נא להסביר חריגה"</formula>
    </cfRule>
    <cfRule type="containsText" dxfId="29" priority="17" operator="containsText" text="נא להסביר חריגה כאן">
      <formula>NOT(ISERROR(SEARCH("נא להסביר חריגה כאן",H40)))</formula>
    </cfRule>
  </conditionalFormatting>
  <conditionalFormatting sqref="H52:H53">
    <cfRule type="containsText" dxfId="28" priority="74" operator="containsText" text="נא להסביר חריגה כאן">
      <formula>NOT(ISERROR(SEARCH("נא להסביר חריגה כאן",H52)))</formula>
    </cfRule>
    <cfRule type="cellIs" dxfId="27" priority="73" operator="equal">
      <formula>"נא להסביר חריגה"</formula>
    </cfRule>
    <cfRule type="cellIs" dxfId="26" priority="72" operator="equal">
      <formula>"נא להסביר חריגה"</formula>
    </cfRule>
  </conditionalFormatting>
  <conditionalFormatting sqref="H58:H60">
    <cfRule type="containsText" dxfId="25" priority="71" operator="containsText" text="נא להסביר חריגה כאן">
      <formula>NOT(ISERROR(SEARCH("נא להסביר חריגה כאן",H58)))</formula>
    </cfRule>
    <cfRule type="cellIs" dxfId="24" priority="70" operator="equal">
      <formula>"נא להסביר חריגה"</formula>
    </cfRule>
    <cfRule type="cellIs" dxfId="23" priority="69" operator="equal">
      <formula>"נא להסביר חריגה"</formula>
    </cfRule>
  </conditionalFormatting>
  <conditionalFormatting sqref="H13:I14">
    <cfRule type="containsText" dxfId="22" priority="89" operator="containsText" text="נא להסביר חריגה כאן">
      <formula>NOT(ISERROR(SEARCH("נא להסביר חריגה כאן",H13)))</formula>
    </cfRule>
  </conditionalFormatting>
  <conditionalFormatting sqref="I22:J24">
    <cfRule type="containsText" dxfId="21" priority="13" operator="containsText" text="נא להסביר חריגה כאן">
      <formula>NOT(ISERROR(SEARCH("נא להסביר חריגה כאן",I22)))</formula>
    </cfRule>
  </conditionalFormatting>
  <conditionalFormatting sqref="I29:J29">
    <cfRule type="containsText" dxfId="20" priority="6" operator="containsText" text="נא להסביר חריגה כאן">
      <formula>NOT(ISERROR(SEARCH("נא להסביר חריגה כאן",I29)))</formula>
    </cfRule>
  </conditionalFormatting>
  <conditionalFormatting sqref="I33:J35">
    <cfRule type="containsText" dxfId="19" priority="5" operator="containsText" text="נא להסביר חריגה כאן">
      <formula>NOT(ISERROR(SEARCH("נא להסביר חריגה כאן",I33)))</formula>
    </cfRule>
  </conditionalFormatting>
  <conditionalFormatting sqref="I40:J47">
    <cfRule type="containsText" dxfId="18" priority="4" operator="containsText" text="נא להסביר חריגה כאן">
      <formula>NOT(ISERROR(SEARCH("נא להסביר חריגה כאן",I40)))</formula>
    </cfRule>
  </conditionalFormatting>
  <conditionalFormatting sqref="I52:J53">
    <cfRule type="containsText" dxfId="17" priority="3" operator="containsText" text="נא להסביר חריגה כאן">
      <formula>NOT(ISERROR(SEARCH("נא להסביר חריגה כאן",I52)))</formula>
    </cfRule>
  </conditionalFormatting>
  <conditionalFormatting sqref="I58:J60">
    <cfRule type="containsText" dxfId="16" priority="1" operator="containsText" text="נא להסביר חריגה כאן">
      <formula>NOT(ISERROR(SEARCH("נא להסביר חריגה כאן",I58)))</formula>
    </cfRule>
  </conditionalFormatting>
  <conditionalFormatting sqref="J13:J14">
    <cfRule type="containsText" dxfId="15" priority="24" operator="containsText" text="נא להסביר חריגה כאן">
      <formula>NOT(ISERROR(SEARCH("נא להסביר חריגה כאן",J13)))</formula>
    </cfRule>
  </conditionalFormatting>
  <conditionalFormatting sqref="O58:O61">
    <cfRule type="cellIs" dxfId="14" priority="41" operator="greaterThan">
      <formula>0</formula>
    </cfRule>
  </conditionalFormatting>
  <conditionalFormatting sqref="O13:P14 O15 P15:P16">
    <cfRule type="cellIs" dxfId="13" priority="46" operator="greaterThan">
      <formula>0</formula>
    </cfRule>
  </conditionalFormatting>
  <conditionalFormatting sqref="O22:P25">
    <cfRule type="cellIs" dxfId="12" priority="45" operator="greaterThan">
      <formula>0</formula>
    </cfRule>
  </conditionalFormatting>
  <conditionalFormatting sqref="O29:P29">
    <cfRule type="cellIs" dxfId="11" priority="52" operator="greaterThan">
      <formula>0</formula>
    </cfRule>
  </conditionalFormatting>
  <conditionalFormatting sqref="O33:P36">
    <cfRule type="cellIs" dxfId="10" priority="44" operator="greaterThan">
      <formula>0</formula>
    </cfRule>
  </conditionalFormatting>
  <conditionalFormatting sqref="O40:P48">
    <cfRule type="cellIs" dxfId="9" priority="43" operator="greaterThan">
      <formula>0</formula>
    </cfRule>
  </conditionalFormatting>
  <conditionalFormatting sqref="O52:P54">
    <cfRule type="cellIs" dxfId="8" priority="42" operator="greaterThan">
      <formula>0</formula>
    </cfRule>
  </conditionalFormatting>
  <conditionalFormatting sqref="O65:Q65">
    <cfRule type="cellIs" dxfId="7" priority="47" operator="greaterThan">
      <formula>0</formula>
    </cfRule>
  </conditionalFormatting>
  <conditionalFormatting sqref="P58:P62">
    <cfRule type="cellIs" dxfId="6" priority="62" operator="greaterThan">
      <formula>0</formula>
    </cfRule>
  </conditionalFormatting>
  <pageMargins left="0.70866141732283472" right="1.299212598425197" top="0.74803149606299213" bottom="0.74803149606299213" header="0.31496062992125984" footer="0.31496062992125984"/>
  <pageSetup scale="80" orientation="landscape" r:id="rId1"/>
  <headerFooter>
    <oddHeader>&amp;C&amp;"David,רגיל"&amp;16קרנות הביטוח הלאומי
הקרן לפיתוח שרותים לנכים</oddHeader>
  </headerFooter>
  <rowBreaks count="1" manualBreakCount="1">
    <brk id="2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Q31"/>
  <sheetViews>
    <sheetView rightToLeft="1" topLeftCell="A13" zoomScaleNormal="100" workbookViewId="0"/>
  </sheetViews>
  <sheetFormatPr defaultColWidth="9" defaultRowHeight="15" x14ac:dyDescent="0.25"/>
  <cols>
    <col min="1" max="1" width="5.125" style="27" customWidth="1"/>
    <col min="2" max="2" width="39.25" style="27" customWidth="1"/>
    <col min="3" max="3" width="10.375" style="27" customWidth="1"/>
    <col min="4" max="4" width="12.875" style="27" customWidth="1"/>
    <col min="5" max="5" width="11.875" style="27" customWidth="1"/>
    <col min="6" max="6" width="10.75" style="27" customWidth="1"/>
    <col min="7" max="7" width="9.25" style="27" customWidth="1"/>
    <col min="8" max="8" width="14" style="27" customWidth="1"/>
    <col min="9" max="9" width="26" style="27" customWidth="1"/>
    <col min="10" max="10" width="10.25" style="27" hidden="1" customWidth="1"/>
    <col min="11" max="11" width="11.875" style="27" hidden="1" customWidth="1"/>
    <col min="12" max="12" width="12.25" style="27" hidden="1" customWidth="1"/>
    <col min="13" max="13" width="10.875" style="27" hidden="1" customWidth="1"/>
    <col min="14" max="14" width="12.875" style="27" hidden="1" customWidth="1"/>
    <col min="15" max="15" width="10.75" style="106" hidden="1" customWidth="1"/>
    <col min="16" max="16" width="11.125" style="27" hidden="1" customWidth="1"/>
    <col min="17" max="17" width="17.25" style="27" hidden="1" customWidth="1"/>
    <col min="18" max="16384" width="9" style="27"/>
  </cols>
  <sheetData>
    <row r="1" spans="1:17" ht="15.75" x14ac:dyDescent="0.25">
      <c r="A1" s="104"/>
      <c r="B1" s="105" t="str">
        <f>'שאלון למילוי הבקשה - חובה'!$C$7</f>
        <v>שם הגוף המבקש:</v>
      </c>
      <c r="C1" s="105">
        <f>'שאלון למילוי הבקשה - חובה'!$D$7</f>
        <v>0</v>
      </c>
    </row>
    <row r="2" spans="1:17" ht="15.75" x14ac:dyDescent="0.25">
      <c r="A2" s="104"/>
      <c r="B2" s="105" t="str">
        <f>'שאלון למילוי הבקשה - חובה'!$C$18</f>
        <v>שם המסגרת:</v>
      </c>
      <c r="C2" s="105">
        <f>'שאלון למילוי הבקשה - חובה'!$D$18</f>
        <v>0</v>
      </c>
    </row>
    <row r="3" spans="1:17" ht="15.75" x14ac:dyDescent="0.25">
      <c r="A3" s="104"/>
      <c r="B3" s="105" t="str">
        <f>'שאלון למילוי הבקשה - חובה'!$C$33</f>
        <v>מספר האנשים שעבורם מיועד הפרויקט:</v>
      </c>
      <c r="C3" s="105">
        <f>'שאלון למילוי הבקשה - חובה'!$D$33</f>
        <v>0</v>
      </c>
      <c r="D3" s="205" t="str">
        <f>IF(C3&lt;20,"מספר האנשים חייב להיות בין 20 ל 25",IF(C3&gt;25,"מספר האנשים חייב להיות בין 20 ל 25",""))</f>
        <v>מספר האנשים חייב להיות בין 20 ל 25</v>
      </c>
    </row>
    <row r="4" spans="1:17" ht="15.75" x14ac:dyDescent="0.25">
      <c r="A4" s="104"/>
      <c r="B4" s="105" t="str">
        <f>'שאלון למילוי הבקשה - חובה'!$C$35</f>
        <v>מספר חדרי קבוצות כולל חדרי פעילות וסדנאות:</v>
      </c>
      <c r="C4" s="105">
        <f>'שאלון למילוי הבקשה - חובה'!$D$35</f>
        <v>0</v>
      </c>
    </row>
    <row r="5" spans="1:17" ht="15.75" x14ac:dyDescent="0.25">
      <c r="A5" s="104"/>
      <c r="B5" s="107" t="s">
        <v>145</v>
      </c>
      <c r="C5" s="105"/>
    </row>
    <row r="6" spans="1:17" x14ac:dyDescent="0.25">
      <c r="A6" s="107"/>
      <c r="B6" s="108" t="str">
        <f>'ציוד לחדרי קבוצות'!B6</f>
        <v>כמויות התקן משתנות בהתאם  למספר האנשים במסגרת ומספר חדרי קבוצות.</v>
      </c>
    </row>
    <row r="7" spans="1:17" x14ac:dyDescent="0.25">
      <c r="B7" s="109" t="str">
        <f>'ציוד לחדרי קבוצות'!B7</f>
        <v>מבקש  הציוד  מתבקש למלא  רק  את  התאים  הממורקרים בתכלת.</v>
      </c>
    </row>
    <row r="8" spans="1:17" x14ac:dyDescent="0.25">
      <c r="B8" s="108" t="str">
        <f>'ציוד לחדרי קבוצות'!B8</f>
        <v xml:space="preserve">כל  המחירים והעלויות להלן  נקובים  בש"ח  וכוללים  מע"מ  </v>
      </c>
    </row>
    <row r="9" spans="1:17" s="114" customFormat="1" ht="18.75" x14ac:dyDescent="0.3">
      <c r="A9" s="110">
        <v>3</v>
      </c>
      <c r="B9" s="105" t="s">
        <v>183</v>
      </c>
      <c r="C9" s="111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3"/>
      <c r="Q9" s="27"/>
    </row>
    <row r="10" spans="1:17" ht="15.75" x14ac:dyDescent="0.25">
      <c r="A10" s="5">
        <v>3</v>
      </c>
      <c r="B10" s="186" t="s">
        <v>204</v>
      </c>
      <c r="C10" s="1"/>
      <c r="D10" s="1"/>
      <c r="E10" s="2"/>
      <c r="F10" s="3" t="s">
        <v>53</v>
      </c>
      <c r="G10" s="1"/>
      <c r="H10" s="1"/>
      <c r="I10" s="2"/>
      <c r="J10" s="115" t="s">
        <v>105</v>
      </c>
      <c r="K10" s="3" t="s">
        <v>94</v>
      </c>
      <c r="L10" s="1"/>
      <c r="M10" s="116"/>
      <c r="N10" s="1"/>
      <c r="O10" s="117"/>
      <c r="P10" s="1"/>
      <c r="Q10" s="2"/>
    </row>
    <row r="11" spans="1:17" ht="60" x14ac:dyDescent="0.25">
      <c r="A11" s="4" t="s">
        <v>48</v>
      </c>
      <c r="B11" s="66" t="s">
        <v>263</v>
      </c>
      <c r="C11" s="4" t="s">
        <v>100</v>
      </c>
      <c r="D11" s="4" t="s">
        <v>102</v>
      </c>
      <c r="E11" s="4" t="s">
        <v>101</v>
      </c>
      <c r="F11" s="4" t="s">
        <v>58</v>
      </c>
      <c r="G11" s="4" t="s">
        <v>103</v>
      </c>
      <c r="H11" s="4" t="s">
        <v>80</v>
      </c>
      <c r="I11" s="4" t="s">
        <v>81</v>
      </c>
      <c r="J11" s="118" t="s">
        <v>104</v>
      </c>
      <c r="K11" s="118" t="s">
        <v>40</v>
      </c>
      <c r="L11" s="118" t="s">
        <v>41</v>
      </c>
      <c r="M11" s="118" t="s">
        <v>42</v>
      </c>
      <c r="N11" s="118" t="s">
        <v>46</v>
      </c>
      <c r="O11" s="119" t="s">
        <v>43</v>
      </c>
      <c r="P11" s="118" t="s">
        <v>44</v>
      </c>
      <c r="Q11" s="118" t="s">
        <v>11</v>
      </c>
    </row>
    <row r="12" spans="1:17" x14ac:dyDescent="0.25">
      <c r="A12" s="5">
        <v>1</v>
      </c>
      <c r="B12" s="4" t="s">
        <v>264</v>
      </c>
      <c r="C12" s="7">
        <v>1</v>
      </c>
      <c r="D12" s="6">
        <f>IF('שאלון למילוי הבקשה - חובה'!$D$33&lt;31,5000,IF('שאלון למילוי הבקשה - חובה'!$D$33&lt;61,8000,15000))</f>
        <v>5000</v>
      </c>
      <c r="E12" s="120">
        <f>C12*D12</f>
        <v>5000</v>
      </c>
      <c r="F12" s="8"/>
      <c r="G12" s="120">
        <f>D12*F12</f>
        <v>0</v>
      </c>
      <c r="H12" s="121" t="str">
        <f t="shared" ref="H12:H25" si="0">IF(F12&gt;C12,"נא להסביר חריגה","")</f>
        <v/>
      </c>
      <c r="I12" s="9"/>
      <c r="J12" s="33"/>
      <c r="K12" s="22"/>
      <c r="L12" s="22"/>
      <c r="M12" s="44"/>
      <c r="N12" s="23"/>
      <c r="O12" s="122">
        <f>IF(N12="",0,N12-G12)</f>
        <v>0</v>
      </c>
      <c r="P12" s="123">
        <f>IF(G12=0,0,O12/G12)</f>
        <v>0</v>
      </c>
      <c r="Q12" s="156"/>
    </row>
    <row r="13" spans="1:17" x14ac:dyDescent="0.25">
      <c r="A13" s="5">
        <v>2</v>
      </c>
      <c r="B13" s="4" t="s">
        <v>265</v>
      </c>
      <c r="C13" s="7">
        <v>1</v>
      </c>
      <c r="D13" s="6">
        <f>IF('שאלון למילוי הבקשה - חובה'!$D$33&lt;31,5000,IF('שאלון למילוי הבקשה - חובה'!$D$33&lt;61,8000,15000))</f>
        <v>5000</v>
      </c>
      <c r="E13" s="120">
        <f t="shared" ref="E13:E25" si="1">C13*D13</f>
        <v>5000</v>
      </c>
      <c r="F13" s="8"/>
      <c r="G13" s="120">
        <f t="shared" ref="G13:G25" si="2">D13*F13</f>
        <v>0</v>
      </c>
      <c r="H13" s="121" t="str">
        <f t="shared" si="0"/>
        <v/>
      </c>
      <c r="I13" s="9"/>
      <c r="J13" s="33"/>
      <c r="K13" s="22"/>
      <c r="L13" s="22"/>
      <c r="M13" s="44"/>
      <c r="N13" s="23"/>
      <c r="O13" s="122">
        <f t="shared" ref="O13:O29" si="3">IF(N13="",0,N13-G13)</f>
        <v>0</v>
      </c>
      <c r="P13" s="123">
        <f t="shared" ref="P13:P29" si="4">IF(G13=0,0,O13/G13)</f>
        <v>0</v>
      </c>
      <c r="Q13" s="156"/>
    </row>
    <row r="14" spans="1:17" x14ac:dyDescent="0.25">
      <c r="A14" s="5">
        <v>3</v>
      </c>
      <c r="B14" s="4" t="s">
        <v>266</v>
      </c>
      <c r="C14" s="7">
        <v>1</v>
      </c>
      <c r="D14" s="6">
        <f>IF('שאלון למילוי הבקשה - חובה'!$D$33&lt;31,25000,IF('שאלון למילוי הבקשה - חובה'!$D$33&lt;61,35000,50000))</f>
        <v>25000</v>
      </c>
      <c r="E14" s="120">
        <f t="shared" si="1"/>
        <v>25000</v>
      </c>
      <c r="F14" s="8"/>
      <c r="G14" s="120">
        <f t="shared" si="2"/>
        <v>0</v>
      </c>
      <c r="H14" s="121" t="str">
        <f t="shared" si="0"/>
        <v/>
      </c>
      <c r="I14" s="9"/>
      <c r="J14" s="33"/>
      <c r="K14" s="22"/>
      <c r="L14" s="22"/>
      <c r="M14" s="44"/>
      <c r="N14" s="23"/>
      <c r="O14" s="122">
        <f t="shared" si="3"/>
        <v>0</v>
      </c>
      <c r="P14" s="123">
        <f t="shared" si="4"/>
        <v>0</v>
      </c>
      <c r="Q14" s="156"/>
    </row>
    <row r="15" spans="1:17" x14ac:dyDescent="0.25">
      <c r="A15" s="5">
        <v>4</v>
      </c>
      <c r="B15" s="4" t="s">
        <v>267</v>
      </c>
      <c r="C15" s="7">
        <v>1</v>
      </c>
      <c r="D15" s="6">
        <f>IF('שאלון למילוי הבקשה - חובה'!$D$33&lt;31,10000,IF('שאלון למילוי הבקשה - חובה'!$D$33&lt;61,15000,25000))</f>
        <v>10000</v>
      </c>
      <c r="E15" s="120">
        <f t="shared" si="1"/>
        <v>10000</v>
      </c>
      <c r="F15" s="8"/>
      <c r="G15" s="120">
        <f t="shared" si="2"/>
        <v>0</v>
      </c>
      <c r="H15" s="121" t="str">
        <f t="shared" si="0"/>
        <v/>
      </c>
      <c r="I15" s="9"/>
      <c r="J15" s="33"/>
      <c r="K15" s="22"/>
      <c r="L15" s="22"/>
      <c r="M15" s="44"/>
      <c r="N15" s="23"/>
      <c r="O15" s="122">
        <f t="shared" si="3"/>
        <v>0</v>
      </c>
      <c r="P15" s="123">
        <f t="shared" si="4"/>
        <v>0</v>
      </c>
      <c r="Q15" s="156"/>
    </row>
    <row r="16" spans="1:17" x14ac:dyDescent="0.25">
      <c r="A16" s="5">
        <v>5</v>
      </c>
      <c r="B16" s="4" t="s">
        <v>0</v>
      </c>
      <c r="C16" s="7">
        <v>1</v>
      </c>
      <c r="D16" s="7">
        <v>4000</v>
      </c>
      <c r="E16" s="120">
        <f t="shared" si="1"/>
        <v>4000</v>
      </c>
      <c r="F16" s="8"/>
      <c r="G16" s="120">
        <f t="shared" si="2"/>
        <v>0</v>
      </c>
      <c r="H16" s="121" t="str">
        <f t="shared" si="0"/>
        <v/>
      </c>
      <c r="I16" s="9"/>
      <c r="J16" s="33"/>
      <c r="K16" s="22"/>
      <c r="L16" s="22"/>
      <c r="M16" s="44"/>
      <c r="N16" s="23"/>
      <c r="O16" s="122">
        <f t="shared" si="3"/>
        <v>0</v>
      </c>
      <c r="P16" s="123">
        <f t="shared" si="4"/>
        <v>0</v>
      </c>
      <c r="Q16" s="156"/>
    </row>
    <row r="17" spans="1:17" x14ac:dyDescent="0.25">
      <c r="A17" s="5">
        <v>6</v>
      </c>
      <c r="B17" s="4" t="s">
        <v>268</v>
      </c>
      <c r="C17" s="7">
        <v>1</v>
      </c>
      <c r="D17" s="6">
        <f>IF('שאלון למילוי הבקשה - חובה'!$D$33&lt;31,12000,IF('שאלון למילוי הבקשה - חובה'!$D$33&lt;61,18000,30000))</f>
        <v>12000</v>
      </c>
      <c r="E17" s="120">
        <f t="shared" si="1"/>
        <v>12000</v>
      </c>
      <c r="F17" s="8"/>
      <c r="G17" s="120">
        <f t="shared" si="2"/>
        <v>0</v>
      </c>
      <c r="H17" s="121" t="str">
        <f t="shared" si="0"/>
        <v/>
      </c>
      <c r="I17" s="9"/>
      <c r="J17" s="33"/>
      <c r="K17" s="22"/>
      <c r="L17" s="22"/>
      <c r="M17" s="44"/>
      <c r="N17" s="23"/>
      <c r="O17" s="122">
        <f t="shared" si="3"/>
        <v>0</v>
      </c>
      <c r="P17" s="123">
        <f t="shared" si="4"/>
        <v>0</v>
      </c>
      <c r="Q17" s="156"/>
    </row>
    <row r="18" spans="1:17" x14ac:dyDescent="0.25">
      <c r="A18" s="5">
        <v>7</v>
      </c>
      <c r="B18" s="4" t="s">
        <v>1</v>
      </c>
      <c r="C18" s="7">
        <v>1</v>
      </c>
      <c r="D18" s="7">
        <v>4000</v>
      </c>
      <c r="E18" s="120">
        <f t="shared" si="1"/>
        <v>4000</v>
      </c>
      <c r="F18" s="8"/>
      <c r="G18" s="120">
        <f t="shared" si="2"/>
        <v>0</v>
      </c>
      <c r="H18" s="121" t="str">
        <f t="shared" si="0"/>
        <v/>
      </c>
      <c r="I18" s="9"/>
      <c r="J18" s="33"/>
      <c r="K18" s="22"/>
      <c r="L18" s="22"/>
      <c r="M18" s="44"/>
      <c r="N18" s="23"/>
      <c r="O18" s="122">
        <f t="shared" si="3"/>
        <v>0</v>
      </c>
      <c r="P18" s="123">
        <f t="shared" si="4"/>
        <v>0</v>
      </c>
      <c r="Q18" s="156"/>
    </row>
    <row r="19" spans="1:17" x14ac:dyDescent="0.25">
      <c r="A19" s="5">
        <v>8</v>
      </c>
      <c r="B19" s="4" t="s">
        <v>269</v>
      </c>
      <c r="C19" s="7">
        <v>1</v>
      </c>
      <c r="D19" s="6">
        <f>IF('שאלון למילוי הבקשה - חובה'!$D$33&lt;31,3000,IF('שאלון למילוי הבקשה - חובה'!$D$33&lt;61,5000,9000))</f>
        <v>3000</v>
      </c>
      <c r="E19" s="120">
        <f t="shared" si="1"/>
        <v>3000</v>
      </c>
      <c r="F19" s="8"/>
      <c r="G19" s="120">
        <f t="shared" si="2"/>
        <v>0</v>
      </c>
      <c r="H19" s="121" t="str">
        <f t="shared" si="0"/>
        <v/>
      </c>
      <c r="I19" s="9"/>
      <c r="J19" s="33"/>
      <c r="K19" s="22"/>
      <c r="L19" s="22"/>
      <c r="M19" s="44"/>
      <c r="N19" s="23"/>
      <c r="O19" s="122">
        <f t="shared" si="3"/>
        <v>0</v>
      </c>
      <c r="P19" s="123">
        <f t="shared" si="4"/>
        <v>0</v>
      </c>
      <c r="Q19" s="156"/>
    </row>
    <row r="20" spans="1:17" x14ac:dyDescent="0.25">
      <c r="A20" s="5">
        <v>9</v>
      </c>
      <c r="B20" s="4" t="s">
        <v>2</v>
      </c>
      <c r="C20" s="7">
        <v>1</v>
      </c>
      <c r="D20" s="7">
        <v>3000</v>
      </c>
      <c r="E20" s="120">
        <f t="shared" si="1"/>
        <v>3000</v>
      </c>
      <c r="F20" s="8"/>
      <c r="G20" s="120">
        <f t="shared" si="2"/>
        <v>0</v>
      </c>
      <c r="H20" s="121" t="str">
        <f t="shared" si="0"/>
        <v/>
      </c>
      <c r="I20" s="9"/>
      <c r="J20" s="33"/>
      <c r="K20" s="22"/>
      <c r="L20" s="22"/>
      <c r="M20" s="44"/>
      <c r="N20" s="23"/>
      <c r="O20" s="122">
        <f t="shared" si="3"/>
        <v>0</v>
      </c>
      <c r="P20" s="123">
        <f t="shared" si="4"/>
        <v>0</v>
      </c>
      <c r="Q20" s="156"/>
    </row>
    <row r="21" spans="1:17" x14ac:dyDescent="0.25">
      <c r="A21" s="5">
        <v>10</v>
      </c>
      <c r="B21" s="29" t="s">
        <v>270</v>
      </c>
      <c r="C21" s="6">
        <f>IF('שאלון למילוי הבקשה - חובה'!$D$33&lt;31,1,IF('שאלון למילוי הבקשה - חובה'!$D$33&lt;61,2,3))</f>
        <v>1</v>
      </c>
      <c r="D21" s="7">
        <v>3500</v>
      </c>
      <c r="E21" s="120">
        <f t="shared" si="1"/>
        <v>3500</v>
      </c>
      <c r="F21" s="8"/>
      <c r="G21" s="120">
        <f t="shared" si="2"/>
        <v>0</v>
      </c>
      <c r="H21" s="121" t="str">
        <f t="shared" si="0"/>
        <v/>
      </c>
      <c r="I21" s="9"/>
      <c r="J21" s="33"/>
      <c r="K21" s="22"/>
      <c r="L21" s="22"/>
      <c r="M21" s="44"/>
      <c r="N21" s="23"/>
      <c r="O21" s="122">
        <f t="shared" si="3"/>
        <v>0</v>
      </c>
      <c r="P21" s="123">
        <f t="shared" si="4"/>
        <v>0</v>
      </c>
      <c r="Q21" s="156"/>
    </row>
    <row r="22" spans="1:17" x14ac:dyDescent="0.25">
      <c r="A22" s="5">
        <v>11</v>
      </c>
      <c r="B22" s="4" t="s">
        <v>271</v>
      </c>
      <c r="C22" s="6">
        <f>IF('שאלון למילוי הבקשה - חובה'!$D$33&lt;31,1,IF('שאלון למילוי הבקשה - חובה'!$D$33&lt;61,2,3))</f>
        <v>1</v>
      </c>
      <c r="D22" s="7">
        <v>2000</v>
      </c>
      <c r="E22" s="120">
        <f t="shared" si="1"/>
        <v>2000</v>
      </c>
      <c r="F22" s="8"/>
      <c r="G22" s="120">
        <f t="shared" si="2"/>
        <v>0</v>
      </c>
      <c r="H22" s="121" t="str">
        <f t="shared" si="0"/>
        <v/>
      </c>
      <c r="I22" s="9"/>
      <c r="J22" s="33"/>
      <c r="K22" s="22"/>
      <c r="L22" s="22"/>
      <c r="M22" s="44"/>
      <c r="N22" s="23"/>
      <c r="O22" s="122">
        <f t="shared" si="3"/>
        <v>0</v>
      </c>
      <c r="P22" s="123">
        <f t="shared" si="4"/>
        <v>0</v>
      </c>
      <c r="Q22" s="156"/>
    </row>
    <row r="23" spans="1:17" x14ac:dyDescent="0.25">
      <c r="A23" s="5">
        <v>12</v>
      </c>
      <c r="B23" s="4" t="s">
        <v>272</v>
      </c>
      <c r="C23" s="7">
        <v>1</v>
      </c>
      <c r="D23" s="6">
        <f>IF('שאלון למילוי הבקשה - חובה'!$D$33&lt;31,2000,IF('שאלון למילוי הבקשה - חובה'!$D$33&lt;61,2500,3500))</f>
        <v>2000</v>
      </c>
      <c r="E23" s="120">
        <f t="shared" si="1"/>
        <v>2000</v>
      </c>
      <c r="F23" s="8"/>
      <c r="G23" s="120">
        <f t="shared" si="2"/>
        <v>0</v>
      </c>
      <c r="H23" s="121" t="str">
        <f t="shared" si="0"/>
        <v/>
      </c>
      <c r="I23" s="9"/>
      <c r="J23" s="33"/>
      <c r="K23" s="22"/>
      <c r="L23" s="22"/>
      <c r="M23" s="44"/>
      <c r="N23" s="23"/>
      <c r="O23" s="122">
        <f t="shared" si="3"/>
        <v>0</v>
      </c>
      <c r="P23" s="123">
        <f t="shared" si="4"/>
        <v>0</v>
      </c>
      <c r="Q23" s="156"/>
    </row>
    <row r="24" spans="1:17" x14ac:dyDescent="0.25">
      <c r="A24" s="5">
        <v>13</v>
      </c>
      <c r="B24" s="4" t="s">
        <v>273</v>
      </c>
      <c r="C24" s="6">
        <f>IF('שאלון למילוי הבקשה - חובה'!$D$33&lt;31,1,IF('שאלון למילוי הבקשה - חובה'!$D$33&lt;61,2,3))</f>
        <v>1</v>
      </c>
      <c r="D24" s="7">
        <v>15000</v>
      </c>
      <c r="E24" s="120">
        <f t="shared" si="1"/>
        <v>15000</v>
      </c>
      <c r="F24" s="8"/>
      <c r="G24" s="120">
        <f t="shared" si="2"/>
        <v>0</v>
      </c>
      <c r="H24" s="121" t="str">
        <f t="shared" si="0"/>
        <v/>
      </c>
      <c r="I24" s="9"/>
      <c r="J24" s="33"/>
      <c r="K24" s="22"/>
      <c r="L24" s="22"/>
      <c r="M24" s="44"/>
      <c r="N24" s="23"/>
      <c r="O24" s="122">
        <f t="shared" si="3"/>
        <v>0</v>
      </c>
      <c r="P24" s="123">
        <f t="shared" si="4"/>
        <v>0</v>
      </c>
      <c r="Q24" s="156"/>
    </row>
    <row r="25" spans="1:17" x14ac:dyDescent="0.25">
      <c r="A25" s="5">
        <v>14</v>
      </c>
      <c r="B25" s="4" t="s">
        <v>274</v>
      </c>
      <c r="C25" s="6">
        <f>IF('שאלון למילוי הבקשה - חובה'!$D$33&lt;31,1,IF('שאלון למילוי הבקשה - חובה'!$D$33&lt;61,2,3))</f>
        <v>1</v>
      </c>
      <c r="D25" s="7">
        <v>4000</v>
      </c>
      <c r="E25" s="120">
        <f t="shared" si="1"/>
        <v>4000</v>
      </c>
      <c r="F25" s="8"/>
      <c r="G25" s="120">
        <f t="shared" si="2"/>
        <v>0</v>
      </c>
      <c r="H25" s="121" t="str">
        <f t="shared" si="0"/>
        <v/>
      </c>
      <c r="I25" s="9"/>
      <c r="J25" s="33"/>
      <c r="K25" s="22"/>
      <c r="L25" s="22"/>
      <c r="M25" s="44"/>
      <c r="N25" s="23"/>
      <c r="O25" s="122">
        <f t="shared" si="3"/>
        <v>0</v>
      </c>
      <c r="P25" s="123">
        <f t="shared" si="4"/>
        <v>0</v>
      </c>
      <c r="Q25" s="156"/>
    </row>
    <row r="26" spans="1:17" x14ac:dyDescent="0.25">
      <c r="A26" s="5">
        <v>15</v>
      </c>
      <c r="B26" s="4" t="s">
        <v>78</v>
      </c>
      <c r="C26" s="7">
        <v>1</v>
      </c>
      <c r="D26" s="6">
        <f>'שאלון למילוי הבקשה - חובה'!$D$33*200</f>
        <v>0</v>
      </c>
      <c r="E26" s="120">
        <f t="shared" ref="E26:E29" si="5">C26*D26</f>
        <v>0</v>
      </c>
      <c r="F26" s="8"/>
      <c r="G26" s="120">
        <f t="shared" ref="G26:G29" si="6">D26*F26</f>
        <v>0</v>
      </c>
      <c r="H26" s="121" t="str">
        <f t="shared" ref="H26" si="7">IF(F26&gt;C26,"נא להסביר חריגה","")</f>
        <v/>
      </c>
      <c r="I26" s="9"/>
      <c r="J26" s="33"/>
      <c r="K26" s="22"/>
      <c r="L26" s="22"/>
      <c r="M26" s="44"/>
      <c r="N26" s="23"/>
      <c r="O26" s="122">
        <f t="shared" si="3"/>
        <v>0</v>
      </c>
      <c r="P26" s="123">
        <f t="shared" si="4"/>
        <v>0</v>
      </c>
      <c r="Q26" s="156"/>
    </row>
    <row r="27" spans="1:17" ht="30" x14ac:dyDescent="0.25">
      <c r="A27" s="5">
        <v>16</v>
      </c>
      <c r="B27" s="4" t="s">
        <v>59</v>
      </c>
      <c r="C27" s="81">
        <f>ROUNDUP('שאלון למילוי הבקשה - חובה'!$D$33*1.2,0)</f>
        <v>0</v>
      </c>
      <c r="D27" s="7">
        <v>200</v>
      </c>
      <c r="E27" s="7">
        <f t="shared" si="5"/>
        <v>0</v>
      </c>
      <c r="F27" s="8"/>
      <c r="G27" s="120">
        <f t="shared" si="6"/>
        <v>0</v>
      </c>
      <c r="H27" s="121" t="str">
        <f>IF(F27&gt;C27,"נא להסביר חריגה","")</f>
        <v/>
      </c>
      <c r="I27" s="9"/>
      <c r="J27" s="33"/>
      <c r="K27" s="22"/>
      <c r="L27" s="22"/>
      <c r="M27" s="44"/>
      <c r="N27" s="23"/>
      <c r="O27" s="122">
        <f t="shared" si="3"/>
        <v>0</v>
      </c>
      <c r="P27" s="123">
        <f t="shared" si="4"/>
        <v>0</v>
      </c>
      <c r="Q27" s="156"/>
    </row>
    <row r="28" spans="1:17" x14ac:dyDescent="0.25">
      <c r="A28" s="5">
        <v>17</v>
      </c>
      <c r="B28" s="204" t="s">
        <v>206</v>
      </c>
      <c r="C28" s="81">
        <f>'שאלון למילוי הבקשה - חובה'!$D$33</f>
        <v>0</v>
      </c>
      <c r="D28" s="18">
        <v>500</v>
      </c>
      <c r="E28" s="7">
        <f t="shared" si="5"/>
        <v>0</v>
      </c>
      <c r="F28" s="8"/>
      <c r="G28" s="120">
        <f t="shared" si="6"/>
        <v>0</v>
      </c>
      <c r="H28" s="121" t="str">
        <f>IF(F28&gt;C28,"נא להסביר חריגה","")</f>
        <v/>
      </c>
      <c r="I28" s="9"/>
      <c r="J28" s="33"/>
      <c r="K28" s="22"/>
      <c r="L28" s="22"/>
      <c r="M28" s="44"/>
      <c r="N28" s="23"/>
      <c r="O28" s="122">
        <f t="shared" si="3"/>
        <v>0</v>
      </c>
      <c r="P28" s="123">
        <f t="shared" si="4"/>
        <v>0</v>
      </c>
      <c r="Q28" s="156"/>
    </row>
    <row r="29" spans="1:17" x14ac:dyDescent="0.25">
      <c r="A29" s="5">
        <v>18</v>
      </c>
      <c r="B29" s="4" t="s">
        <v>213</v>
      </c>
      <c r="C29" s="81">
        <f>ROUNDUP('שאלון למילוי הבקשה - חובה'!$D$33/4,0)</f>
        <v>0</v>
      </c>
      <c r="D29" s="7">
        <v>3000</v>
      </c>
      <c r="E29" s="7">
        <f t="shared" si="5"/>
        <v>0</v>
      </c>
      <c r="F29" s="8"/>
      <c r="G29" s="120">
        <f t="shared" si="6"/>
        <v>0</v>
      </c>
      <c r="H29" s="121" t="str">
        <f>IF(F29&gt;C29,"נא להסביר חריגה","")</f>
        <v/>
      </c>
      <c r="I29" s="9"/>
      <c r="J29" s="33"/>
      <c r="K29" s="22"/>
      <c r="L29" s="22"/>
      <c r="M29" s="44"/>
      <c r="N29" s="23"/>
      <c r="O29" s="122">
        <f t="shared" si="3"/>
        <v>0</v>
      </c>
      <c r="P29" s="123">
        <f t="shared" si="4"/>
        <v>0</v>
      </c>
      <c r="Q29" s="156"/>
    </row>
    <row r="30" spans="1:17" s="35" customFormat="1" x14ac:dyDescent="0.25">
      <c r="A30" s="192"/>
      <c r="B30" s="66" t="s">
        <v>205</v>
      </c>
      <c r="C30" s="6"/>
      <c r="D30" s="6"/>
      <c r="E30" s="134">
        <f>SUM(E12:E29)</f>
        <v>97500</v>
      </c>
      <c r="F30" s="134"/>
      <c r="G30" s="134">
        <f>SUM(G12:G29)</f>
        <v>0</v>
      </c>
      <c r="H30" s="134"/>
      <c r="I30" s="134"/>
      <c r="J30" s="134">
        <f>SUM(J12:J29)</f>
        <v>0</v>
      </c>
      <c r="K30" s="193"/>
      <c r="L30" s="194"/>
      <c r="M30" s="81"/>
      <c r="N30" s="134">
        <f>SUM(N12:N29)</f>
        <v>0</v>
      </c>
      <c r="O30" s="135">
        <f>SUM(O12:O29)</f>
        <v>0</v>
      </c>
      <c r="P30" s="123">
        <f t="shared" ref="P30" si="8">IF(G30=0,0,O30/G30)</f>
        <v>0</v>
      </c>
      <c r="Q30" s="81"/>
    </row>
    <row r="31" spans="1:17" x14ac:dyDescent="0.25">
      <c r="O31" s="27"/>
    </row>
  </sheetData>
  <sheetProtection algorithmName="SHA-512" hashValue="I0ZdB3qKNnG7OJ4N2nLF1TPoy/PHwuzVqTW9TrfFZD0rS3GCONIu5jCRy9fZWPYXNHvZA2QQ+mOeAyz63o+C2g==" saltValue="LzjhCGIiaOJ0GMMk0W83/w==" spinCount="100000" sheet="1" formatCells="0" formatColumns="0" formatRows="0"/>
  <conditionalFormatting sqref="H12:H29">
    <cfRule type="cellIs" dxfId="5" priority="3" operator="equal">
      <formula>"נא להסביר חריגה"</formula>
    </cfRule>
    <cfRule type="cellIs" dxfId="4" priority="4" operator="equal">
      <formula>"נא להסביר חריגה"</formula>
    </cfRule>
  </conditionalFormatting>
  <conditionalFormatting sqref="H13:I29">
    <cfRule type="containsText" dxfId="3" priority="5" operator="containsText" text="נא להסביר חריגה כאן">
      <formula>NOT(ISERROR(SEARCH("נא להסביר חריגה כאן",H13)))</formula>
    </cfRule>
  </conditionalFormatting>
  <conditionalFormatting sqref="H12:J12">
    <cfRule type="containsText" dxfId="2" priority="67" operator="containsText" text="נא להסביר חריגה כאן">
      <formula>NOT(ISERROR(SEARCH("נא להסביר חריגה כאן",H12)))</formula>
    </cfRule>
  </conditionalFormatting>
  <conditionalFormatting sqref="J13:J29">
    <cfRule type="containsText" dxfId="1" priority="2" operator="containsText" text="נא להסביר חריגה כאן">
      <formula>NOT(ISERROR(SEARCH("נא להסביר חריגה כאן",J13)))</formula>
    </cfRule>
  </conditionalFormatting>
  <conditionalFormatting sqref="O12:P30">
    <cfRule type="cellIs" dxfId="0" priority="1" operator="greaterThan">
      <formula>0</formula>
    </cfRule>
  </conditionalFormatting>
  <pageMargins left="0.70866141732283472" right="1.299212598425197" top="0.74803149606299213" bottom="0.74803149606299213" header="0.31496062992125984" footer="0.31496062992125984"/>
  <pageSetup scale="80" orientation="landscape" r:id="rId1"/>
  <headerFooter>
    <oddHeader>&amp;C&amp;"David,רגיל"&amp;16קרנות הביטוח הלאומי
הקרן לפיתוח שרותים לנכים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71"/>
  <sheetViews>
    <sheetView rightToLeft="1" zoomScaleNormal="100" workbookViewId="0">
      <pane xSplit="5" ySplit="4" topLeftCell="F5" activePane="bottomRight" state="frozen"/>
      <selection pane="topRight" activeCell="E1" sqref="E1"/>
      <selection pane="bottomLeft" activeCell="A4" sqref="A4"/>
      <selection pane="bottomRight"/>
    </sheetView>
  </sheetViews>
  <sheetFormatPr defaultColWidth="9" defaultRowHeight="15" outlineLevelRow="1" x14ac:dyDescent="0.25"/>
  <cols>
    <col min="1" max="1" width="4.25" style="161" customWidth="1"/>
    <col min="2" max="2" width="15.875" style="51" customWidth="1"/>
    <col min="3" max="3" width="14" style="161" customWidth="1"/>
    <col min="4" max="4" width="15.25" style="161" customWidth="1"/>
    <col min="5" max="5" width="9.75" style="161" customWidth="1"/>
    <col min="6" max="6" width="13.75" style="161" customWidth="1"/>
    <col min="7" max="7" width="11" style="161" customWidth="1"/>
    <col min="8" max="8" width="11.75" style="161" customWidth="1"/>
    <col min="9" max="9" width="14" style="161" bestFit="1" customWidth="1"/>
    <col min="10" max="10" width="12.875" style="161" customWidth="1"/>
    <col min="11" max="11" width="18.875" style="161" customWidth="1"/>
    <col min="12" max="12" width="1.75" style="161" customWidth="1"/>
    <col min="13" max="13" width="21" style="161" customWidth="1"/>
    <col min="14" max="14" width="8.25" style="164" customWidth="1"/>
    <col min="15" max="15" width="10.25" style="161" customWidth="1"/>
    <col min="16" max="16" width="13.125" style="165" customWidth="1"/>
    <col min="17" max="17" width="28.75" style="161" customWidth="1"/>
    <col min="18" max="16384" width="9" style="161"/>
  </cols>
  <sheetData>
    <row r="1" spans="1:17" ht="15.75" x14ac:dyDescent="0.25">
      <c r="A1" s="200"/>
      <c r="B1" s="105" t="str">
        <f>'שאלון למילוי הבקשה - חובה'!$C$7</f>
        <v>שם הגוף המבקש:</v>
      </c>
      <c r="C1" s="105">
        <f>'שאלון למילוי הבקשה - חובה'!$D$7</f>
        <v>0</v>
      </c>
      <c r="D1" s="202" t="s">
        <v>158</v>
      </c>
      <c r="F1" s="200"/>
      <c r="K1" s="163"/>
    </row>
    <row r="2" spans="1:17" ht="15.75" x14ac:dyDescent="0.25">
      <c r="A2" s="200"/>
      <c r="B2" s="105" t="str">
        <f>'שאלון למילוי הבקשה - חובה'!$C$18</f>
        <v>שם המסגרת:</v>
      </c>
      <c r="C2" s="105">
        <f>'שאלון למילוי הבקשה - חובה'!$D$18</f>
        <v>0</v>
      </c>
      <c r="D2" s="202" t="s">
        <v>208</v>
      </c>
      <c r="F2" s="200"/>
      <c r="P2" s="166"/>
    </row>
    <row r="3" spans="1:17" ht="15.75" x14ac:dyDescent="0.25">
      <c r="A3" s="200">
        <v>4</v>
      </c>
      <c r="B3" s="201" t="s">
        <v>212</v>
      </c>
      <c r="C3" s="200"/>
      <c r="D3" s="200"/>
      <c r="F3" s="200"/>
      <c r="P3" s="166"/>
    </row>
    <row r="4" spans="1:17" ht="30" x14ac:dyDescent="0.25">
      <c r="A4" s="198">
        <v>4</v>
      </c>
      <c r="B4" s="54" t="s">
        <v>159</v>
      </c>
      <c r="C4" s="54" t="s">
        <v>160</v>
      </c>
      <c r="D4" s="54" t="s">
        <v>161</v>
      </c>
      <c r="E4" s="54" t="s">
        <v>162</v>
      </c>
      <c r="F4" s="54" t="s">
        <v>163</v>
      </c>
      <c r="G4" s="54" t="s">
        <v>164</v>
      </c>
      <c r="H4" s="54" t="s">
        <v>165</v>
      </c>
      <c r="I4" s="54" t="s">
        <v>166</v>
      </c>
      <c r="J4" s="167" t="s">
        <v>167</v>
      </c>
      <c r="K4" s="54" t="s">
        <v>168</v>
      </c>
      <c r="M4" s="54" t="s">
        <v>169</v>
      </c>
      <c r="N4" s="54" t="s">
        <v>170</v>
      </c>
      <c r="O4" s="168" t="s">
        <v>171</v>
      </c>
      <c r="P4" s="169" t="s">
        <v>172</v>
      </c>
      <c r="Q4" s="54" t="s">
        <v>173</v>
      </c>
    </row>
    <row r="5" spans="1:17" x14ac:dyDescent="0.25">
      <c r="A5" s="197">
        <v>1</v>
      </c>
      <c r="B5" s="187"/>
      <c r="C5" s="188"/>
      <c r="D5" s="188"/>
      <c r="E5" s="189"/>
      <c r="F5" s="189"/>
      <c r="G5" s="189"/>
      <c r="H5" s="189"/>
      <c r="I5" s="60">
        <f>IF(J5="",(MIN($F5:$H5))*E5,IF(J5="הצעה א",F5*E5,IF(J5="הצעה ב",G5*E5,H5*E5)))</f>
        <v>0</v>
      </c>
      <c r="J5" s="189" t="s">
        <v>210</v>
      </c>
      <c r="K5" s="188" t="str">
        <f t="shared" ref="K5:K64" si="0">IF(J5="","","יש להסביר חריגה")</f>
        <v>יש להסביר חריגה</v>
      </c>
      <c r="M5" s="22"/>
      <c r="N5" s="170" t="str">
        <f>IF(ISBLANK(M5),"",IF(M5="מאשר",E5,0))</f>
        <v/>
      </c>
      <c r="O5" s="171"/>
      <c r="P5" s="172">
        <f>IFERROR(IF(O5="מאושר",N5*I5/E5,N5*MIN(F5:H5)),0)</f>
        <v>0</v>
      </c>
      <c r="Q5" s="173"/>
    </row>
    <row r="6" spans="1:17" x14ac:dyDescent="0.25">
      <c r="A6" s="197">
        <v>2</v>
      </c>
      <c r="B6" s="190"/>
      <c r="C6" s="188"/>
      <c r="D6" s="188"/>
      <c r="E6" s="189"/>
      <c r="F6" s="189"/>
      <c r="G6" s="189"/>
      <c r="H6" s="189"/>
      <c r="I6" s="60">
        <f t="shared" ref="I6:I64" si="1">IF(J6="",(MIN($F6:$H6))*E6,IF(J6="הצעה א",F6*E6,IF(J6="הצעה ב",G6*E6,H6*E6)))</f>
        <v>0</v>
      </c>
      <c r="J6" s="189"/>
      <c r="K6" s="188" t="str">
        <f t="shared" si="0"/>
        <v/>
      </c>
      <c r="M6" s="22"/>
      <c r="N6" s="170" t="str">
        <f t="shared" ref="N6" si="2">IF(ISBLANK(M6),"",IF(M6="מאשר",E6,0))</f>
        <v/>
      </c>
      <c r="O6" s="171"/>
      <c r="P6" s="172">
        <f t="shared" ref="P6:P64" si="3">IFERROR(IF(O6="מאושר",N6*I6/E6,N6*MIN(F6:H6)),0)</f>
        <v>0</v>
      </c>
      <c r="Q6" s="173"/>
    </row>
    <row r="7" spans="1:17" x14ac:dyDescent="0.25">
      <c r="A7" s="197">
        <v>3</v>
      </c>
      <c r="B7" s="190"/>
      <c r="C7" s="188"/>
      <c r="D7" s="188"/>
      <c r="E7" s="189"/>
      <c r="F7" s="189"/>
      <c r="G7" s="189"/>
      <c r="H7" s="189"/>
      <c r="I7" s="60">
        <f t="shared" si="1"/>
        <v>0</v>
      </c>
      <c r="J7" s="189"/>
      <c r="K7" s="188" t="str">
        <f t="shared" si="0"/>
        <v/>
      </c>
      <c r="M7" s="22"/>
      <c r="N7" s="170" t="str">
        <f t="shared" ref="N7:N64" si="4">IF(ISBLANK(M7),"",IF(M7="מאשר",E7,0))</f>
        <v/>
      </c>
      <c r="O7" s="171"/>
      <c r="P7" s="172">
        <f t="shared" si="3"/>
        <v>0</v>
      </c>
      <c r="Q7" s="173"/>
    </row>
    <row r="8" spans="1:17" x14ac:dyDescent="0.25">
      <c r="A8" s="197">
        <v>4</v>
      </c>
      <c r="B8" s="190"/>
      <c r="C8" s="188"/>
      <c r="D8" s="188"/>
      <c r="E8" s="189"/>
      <c r="F8" s="189"/>
      <c r="G8" s="189"/>
      <c r="H8" s="189"/>
      <c r="I8" s="60">
        <f t="shared" si="1"/>
        <v>0</v>
      </c>
      <c r="J8" s="189"/>
      <c r="K8" s="188" t="str">
        <f t="shared" si="0"/>
        <v/>
      </c>
      <c r="M8" s="22"/>
      <c r="N8" s="170" t="str">
        <f t="shared" si="4"/>
        <v/>
      </c>
      <c r="O8" s="171"/>
      <c r="P8" s="172">
        <f t="shared" si="3"/>
        <v>0</v>
      </c>
      <c r="Q8" s="173"/>
    </row>
    <row r="9" spans="1:17" x14ac:dyDescent="0.25">
      <c r="A9" s="197">
        <v>5</v>
      </c>
      <c r="B9" s="191"/>
      <c r="C9" s="188"/>
      <c r="D9" s="188"/>
      <c r="E9" s="189"/>
      <c r="F9" s="189"/>
      <c r="G9" s="189"/>
      <c r="H9" s="189"/>
      <c r="I9" s="60">
        <f t="shared" si="1"/>
        <v>0</v>
      </c>
      <c r="J9" s="189"/>
      <c r="K9" s="188" t="str">
        <f t="shared" si="0"/>
        <v/>
      </c>
      <c r="M9" s="22"/>
      <c r="N9" s="170" t="str">
        <f t="shared" si="4"/>
        <v/>
      </c>
      <c r="O9" s="171"/>
      <c r="P9" s="172">
        <f t="shared" si="3"/>
        <v>0</v>
      </c>
      <c r="Q9" s="173"/>
    </row>
    <row r="10" spans="1:17" x14ac:dyDescent="0.25">
      <c r="A10" s="197">
        <v>6</v>
      </c>
      <c r="B10" s="187"/>
      <c r="C10" s="188"/>
      <c r="D10" s="188"/>
      <c r="E10" s="189"/>
      <c r="F10" s="189"/>
      <c r="G10" s="189"/>
      <c r="H10" s="189"/>
      <c r="I10" s="60">
        <f t="shared" si="1"/>
        <v>0</v>
      </c>
      <c r="J10" s="189"/>
      <c r="K10" s="188" t="str">
        <f t="shared" si="0"/>
        <v/>
      </c>
      <c r="M10" s="22"/>
      <c r="N10" s="170" t="str">
        <f t="shared" si="4"/>
        <v/>
      </c>
      <c r="O10" s="171"/>
      <c r="P10" s="172">
        <f t="shared" si="3"/>
        <v>0</v>
      </c>
      <c r="Q10" s="173"/>
    </row>
    <row r="11" spans="1:17" x14ac:dyDescent="0.25">
      <c r="A11" s="197">
        <v>7</v>
      </c>
      <c r="B11" s="190"/>
      <c r="C11" s="188"/>
      <c r="D11" s="188"/>
      <c r="E11" s="189"/>
      <c r="F11" s="189"/>
      <c r="G11" s="189"/>
      <c r="H11" s="189"/>
      <c r="I11" s="60">
        <f t="shared" si="1"/>
        <v>0</v>
      </c>
      <c r="J11" s="189"/>
      <c r="K11" s="188" t="str">
        <f t="shared" si="0"/>
        <v/>
      </c>
      <c r="M11" s="22"/>
      <c r="N11" s="170" t="str">
        <f t="shared" si="4"/>
        <v/>
      </c>
      <c r="O11" s="171"/>
      <c r="P11" s="172">
        <f t="shared" si="3"/>
        <v>0</v>
      </c>
      <c r="Q11" s="173"/>
    </row>
    <row r="12" spans="1:17" x14ac:dyDescent="0.25">
      <c r="A12" s="197">
        <v>8</v>
      </c>
      <c r="B12" s="190"/>
      <c r="C12" s="188"/>
      <c r="D12" s="188"/>
      <c r="E12" s="189"/>
      <c r="F12" s="189"/>
      <c r="G12" s="189"/>
      <c r="H12" s="189"/>
      <c r="I12" s="60">
        <f t="shared" si="1"/>
        <v>0</v>
      </c>
      <c r="J12" s="189"/>
      <c r="K12" s="188" t="str">
        <f t="shared" si="0"/>
        <v/>
      </c>
      <c r="M12" s="22"/>
      <c r="N12" s="170" t="str">
        <f t="shared" si="4"/>
        <v/>
      </c>
      <c r="O12" s="171"/>
      <c r="P12" s="172">
        <f t="shared" si="3"/>
        <v>0</v>
      </c>
      <c r="Q12" s="173"/>
    </row>
    <row r="13" spans="1:17" x14ac:dyDescent="0.25">
      <c r="A13" s="197">
        <v>9</v>
      </c>
      <c r="B13" s="190"/>
      <c r="C13" s="188"/>
      <c r="D13" s="188"/>
      <c r="E13" s="189"/>
      <c r="F13" s="189"/>
      <c r="G13" s="189"/>
      <c r="H13" s="189"/>
      <c r="I13" s="60">
        <f t="shared" si="1"/>
        <v>0</v>
      </c>
      <c r="J13" s="189"/>
      <c r="K13" s="188" t="str">
        <f t="shared" si="0"/>
        <v/>
      </c>
      <c r="M13" s="22"/>
      <c r="N13" s="170" t="str">
        <f t="shared" si="4"/>
        <v/>
      </c>
      <c r="O13" s="171"/>
      <c r="P13" s="172">
        <f t="shared" si="3"/>
        <v>0</v>
      </c>
      <c r="Q13" s="173"/>
    </row>
    <row r="14" spans="1:17" x14ac:dyDescent="0.25">
      <c r="A14" s="197">
        <v>10</v>
      </c>
      <c r="B14" s="191"/>
      <c r="C14" s="188"/>
      <c r="D14" s="188"/>
      <c r="E14" s="189"/>
      <c r="F14" s="189"/>
      <c r="G14" s="189"/>
      <c r="H14" s="189"/>
      <c r="I14" s="60">
        <f t="shared" si="1"/>
        <v>0</v>
      </c>
      <c r="J14" s="189"/>
      <c r="K14" s="188" t="str">
        <f t="shared" si="0"/>
        <v/>
      </c>
      <c r="M14" s="22"/>
      <c r="N14" s="170" t="str">
        <f t="shared" si="4"/>
        <v/>
      </c>
      <c r="O14" s="171"/>
      <c r="P14" s="172">
        <f t="shared" si="3"/>
        <v>0</v>
      </c>
      <c r="Q14" s="173"/>
    </row>
    <row r="15" spans="1:17" x14ac:dyDescent="0.25">
      <c r="A15" s="197">
        <v>11</v>
      </c>
      <c r="B15" s="187"/>
      <c r="C15" s="188"/>
      <c r="D15" s="188"/>
      <c r="E15" s="189"/>
      <c r="F15" s="189"/>
      <c r="G15" s="189"/>
      <c r="H15" s="189"/>
      <c r="I15" s="60">
        <f t="shared" si="1"/>
        <v>0</v>
      </c>
      <c r="J15" s="189"/>
      <c r="K15" s="188" t="str">
        <f t="shared" si="0"/>
        <v/>
      </c>
      <c r="M15" s="22"/>
      <c r="N15" s="170" t="str">
        <f t="shared" si="4"/>
        <v/>
      </c>
      <c r="O15" s="171"/>
      <c r="P15" s="172">
        <f t="shared" si="3"/>
        <v>0</v>
      </c>
      <c r="Q15" s="173"/>
    </row>
    <row r="16" spans="1:17" x14ac:dyDescent="0.25">
      <c r="A16" s="197">
        <v>12</v>
      </c>
      <c r="B16" s="190"/>
      <c r="C16" s="188"/>
      <c r="D16" s="188"/>
      <c r="E16" s="189"/>
      <c r="F16" s="189"/>
      <c r="G16" s="189"/>
      <c r="H16" s="189"/>
      <c r="I16" s="60">
        <f t="shared" si="1"/>
        <v>0</v>
      </c>
      <c r="J16" s="189"/>
      <c r="K16" s="188" t="str">
        <f t="shared" si="0"/>
        <v/>
      </c>
      <c r="M16" s="22"/>
      <c r="N16" s="170" t="str">
        <f t="shared" si="4"/>
        <v/>
      </c>
      <c r="O16" s="171"/>
      <c r="P16" s="172">
        <f t="shared" si="3"/>
        <v>0</v>
      </c>
      <c r="Q16" s="173"/>
    </row>
    <row r="17" spans="1:17" x14ac:dyDescent="0.25">
      <c r="A17" s="197">
        <v>13</v>
      </c>
      <c r="B17" s="190"/>
      <c r="C17" s="188"/>
      <c r="D17" s="188"/>
      <c r="E17" s="189"/>
      <c r="F17" s="189"/>
      <c r="G17" s="189"/>
      <c r="H17" s="189"/>
      <c r="I17" s="60">
        <f t="shared" si="1"/>
        <v>0</v>
      </c>
      <c r="J17" s="189"/>
      <c r="K17" s="188" t="str">
        <f t="shared" si="0"/>
        <v/>
      </c>
      <c r="M17" s="22"/>
      <c r="N17" s="170" t="str">
        <f t="shared" si="4"/>
        <v/>
      </c>
      <c r="O17" s="171"/>
      <c r="P17" s="172">
        <f t="shared" si="3"/>
        <v>0</v>
      </c>
      <c r="Q17" s="173"/>
    </row>
    <row r="18" spans="1:17" x14ac:dyDescent="0.25">
      <c r="A18" s="197">
        <v>14</v>
      </c>
      <c r="B18" s="190"/>
      <c r="C18" s="188"/>
      <c r="D18" s="188"/>
      <c r="E18" s="189"/>
      <c r="F18" s="189"/>
      <c r="G18" s="189"/>
      <c r="H18" s="189"/>
      <c r="I18" s="60">
        <f t="shared" si="1"/>
        <v>0</v>
      </c>
      <c r="J18" s="189"/>
      <c r="K18" s="188" t="str">
        <f t="shared" si="0"/>
        <v/>
      </c>
      <c r="M18" s="22"/>
      <c r="N18" s="170" t="str">
        <f t="shared" si="4"/>
        <v/>
      </c>
      <c r="O18" s="171"/>
      <c r="P18" s="172">
        <f t="shared" si="3"/>
        <v>0</v>
      </c>
      <c r="Q18" s="173"/>
    </row>
    <row r="19" spans="1:17" x14ac:dyDescent="0.25">
      <c r="A19" s="197">
        <v>15</v>
      </c>
      <c r="B19" s="191"/>
      <c r="C19" s="188"/>
      <c r="D19" s="188"/>
      <c r="E19" s="189"/>
      <c r="F19" s="189"/>
      <c r="G19" s="189"/>
      <c r="H19" s="189"/>
      <c r="I19" s="60">
        <f t="shared" si="1"/>
        <v>0</v>
      </c>
      <c r="J19" s="189"/>
      <c r="K19" s="188" t="str">
        <f t="shared" si="0"/>
        <v/>
      </c>
      <c r="M19" s="22"/>
      <c r="N19" s="170" t="str">
        <f t="shared" si="4"/>
        <v/>
      </c>
      <c r="O19" s="171"/>
      <c r="P19" s="172">
        <f t="shared" si="3"/>
        <v>0</v>
      </c>
      <c r="Q19" s="173"/>
    </row>
    <row r="20" spans="1:17" x14ac:dyDescent="0.25">
      <c r="A20" s="197">
        <v>16</v>
      </c>
      <c r="B20" s="187"/>
      <c r="C20" s="188"/>
      <c r="D20" s="188"/>
      <c r="E20" s="189"/>
      <c r="F20" s="189"/>
      <c r="G20" s="189"/>
      <c r="H20" s="189"/>
      <c r="I20" s="60">
        <f t="shared" si="1"/>
        <v>0</v>
      </c>
      <c r="J20" s="189"/>
      <c r="K20" s="188" t="str">
        <f t="shared" si="0"/>
        <v/>
      </c>
      <c r="M20" s="22"/>
      <c r="N20" s="170" t="str">
        <f t="shared" si="4"/>
        <v/>
      </c>
      <c r="O20" s="171"/>
      <c r="P20" s="172">
        <f t="shared" si="3"/>
        <v>0</v>
      </c>
      <c r="Q20" s="173"/>
    </row>
    <row r="21" spans="1:17" x14ac:dyDescent="0.25">
      <c r="A21" s="197">
        <v>17</v>
      </c>
      <c r="B21" s="190"/>
      <c r="C21" s="188"/>
      <c r="D21" s="188"/>
      <c r="E21" s="189"/>
      <c r="F21" s="189"/>
      <c r="G21" s="189"/>
      <c r="H21" s="189"/>
      <c r="I21" s="60">
        <f t="shared" si="1"/>
        <v>0</v>
      </c>
      <c r="J21" s="189"/>
      <c r="K21" s="188" t="str">
        <f t="shared" si="0"/>
        <v/>
      </c>
      <c r="M21" s="22"/>
      <c r="N21" s="170" t="str">
        <f t="shared" si="4"/>
        <v/>
      </c>
      <c r="O21" s="171"/>
      <c r="P21" s="172">
        <f t="shared" si="3"/>
        <v>0</v>
      </c>
      <c r="Q21" s="173"/>
    </row>
    <row r="22" spans="1:17" x14ac:dyDescent="0.25">
      <c r="A22" s="197">
        <v>18</v>
      </c>
      <c r="B22" s="190"/>
      <c r="C22" s="188"/>
      <c r="D22" s="188"/>
      <c r="E22" s="189"/>
      <c r="F22" s="189"/>
      <c r="G22" s="189"/>
      <c r="H22" s="189"/>
      <c r="I22" s="60">
        <f t="shared" si="1"/>
        <v>0</v>
      </c>
      <c r="J22" s="189"/>
      <c r="K22" s="188" t="str">
        <f t="shared" si="0"/>
        <v/>
      </c>
      <c r="M22" s="22"/>
      <c r="N22" s="170" t="str">
        <f t="shared" si="4"/>
        <v/>
      </c>
      <c r="O22" s="171"/>
      <c r="P22" s="172">
        <f t="shared" si="3"/>
        <v>0</v>
      </c>
      <c r="Q22" s="173"/>
    </row>
    <row r="23" spans="1:17" x14ac:dyDescent="0.25">
      <c r="A23" s="197">
        <v>19</v>
      </c>
      <c r="B23" s="190"/>
      <c r="C23" s="188"/>
      <c r="D23" s="188"/>
      <c r="E23" s="189"/>
      <c r="F23" s="189"/>
      <c r="G23" s="189"/>
      <c r="H23" s="189"/>
      <c r="I23" s="60">
        <f t="shared" si="1"/>
        <v>0</v>
      </c>
      <c r="J23" s="189"/>
      <c r="K23" s="188" t="str">
        <f t="shared" si="0"/>
        <v/>
      </c>
      <c r="M23" s="22"/>
      <c r="N23" s="170" t="str">
        <f t="shared" si="4"/>
        <v/>
      </c>
      <c r="O23" s="171"/>
      <c r="P23" s="172">
        <f t="shared" si="3"/>
        <v>0</v>
      </c>
      <c r="Q23" s="173"/>
    </row>
    <row r="24" spans="1:17" x14ac:dyDescent="0.25">
      <c r="A24" s="197">
        <v>20</v>
      </c>
      <c r="B24" s="191"/>
      <c r="C24" s="188"/>
      <c r="D24" s="188"/>
      <c r="E24" s="189"/>
      <c r="F24" s="189"/>
      <c r="G24" s="189"/>
      <c r="H24" s="189"/>
      <c r="I24" s="60">
        <f t="shared" si="1"/>
        <v>0</v>
      </c>
      <c r="J24" s="189"/>
      <c r="K24" s="188" t="str">
        <f t="shared" si="0"/>
        <v/>
      </c>
      <c r="M24" s="22"/>
      <c r="N24" s="170" t="str">
        <f t="shared" si="4"/>
        <v/>
      </c>
      <c r="O24" s="171"/>
      <c r="P24" s="172">
        <f t="shared" si="3"/>
        <v>0</v>
      </c>
      <c r="Q24" s="173"/>
    </row>
    <row r="25" spans="1:17" x14ac:dyDescent="0.25">
      <c r="A25" s="197">
        <v>21</v>
      </c>
      <c r="B25" s="187"/>
      <c r="C25" s="188"/>
      <c r="D25" s="188"/>
      <c r="E25" s="189"/>
      <c r="F25" s="189"/>
      <c r="G25" s="189"/>
      <c r="H25" s="189"/>
      <c r="I25" s="60">
        <f t="shared" si="1"/>
        <v>0</v>
      </c>
      <c r="J25" s="189"/>
      <c r="K25" s="188" t="str">
        <f t="shared" si="0"/>
        <v/>
      </c>
      <c r="M25" s="22"/>
      <c r="N25" s="170" t="str">
        <f t="shared" si="4"/>
        <v/>
      </c>
      <c r="O25" s="171"/>
      <c r="P25" s="172">
        <f t="shared" si="3"/>
        <v>0</v>
      </c>
      <c r="Q25" s="173"/>
    </row>
    <row r="26" spans="1:17" x14ac:dyDescent="0.25">
      <c r="A26" s="197">
        <v>22</v>
      </c>
      <c r="B26" s="190"/>
      <c r="C26" s="188"/>
      <c r="D26" s="188"/>
      <c r="E26" s="189"/>
      <c r="F26" s="189"/>
      <c r="G26" s="189"/>
      <c r="H26" s="189"/>
      <c r="I26" s="60">
        <f t="shared" si="1"/>
        <v>0</v>
      </c>
      <c r="J26" s="189"/>
      <c r="K26" s="188" t="str">
        <f t="shared" si="0"/>
        <v/>
      </c>
      <c r="M26" s="22"/>
      <c r="N26" s="170" t="str">
        <f t="shared" si="4"/>
        <v/>
      </c>
      <c r="O26" s="171"/>
      <c r="P26" s="172">
        <f t="shared" si="3"/>
        <v>0</v>
      </c>
      <c r="Q26" s="173"/>
    </row>
    <row r="27" spans="1:17" x14ac:dyDescent="0.25">
      <c r="A27" s="197">
        <v>23</v>
      </c>
      <c r="B27" s="190"/>
      <c r="C27" s="188"/>
      <c r="D27" s="188"/>
      <c r="E27" s="189"/>
      <c r="F27" s="189"/>
      <c r="G27" s="189"/>
      <c r="H27" s="189"/>
      <c r="I27" s="60">
        <f t="shared" si="1"/>
        <v>0</v>
      </c>
      <c r="J27" s="189"/>
      <c r="K27" s="188" t="str">
        <f t="shared" si="0"/>
        <v/>
      </c>
      <c r="M27" s="22"/>
      <c r="N27" s="170" t="str">
        <f t="shared" si="4"/>
        <v/>
      </c>
      <c r="O27" s="171"/>
      <c r="P27" s="172">
        <f t="shared" si="3"/>
        <v>0</v>
      </c>
      <c r="Q27" s="173"/>
    </row>
    <row r="28" spans="1:17" x14ac:dyDescent="0.25">
      <c r="A28" s="197">
        <v>24</v>
      </c>
      <c r="B28" s="190"/>
      <c r="C28" s="188"/>
      <c r="D28" s="188"/>
      <c r="E28" s="189"/>
      <c r="F28" s="189"/>
      <c r="G28" s="189"/>
      <c r="H28" s="189"/>
      <c r="I28" s="60">
        <f t="shared" si="1"/>
        <v>0</v>
      </c>
      <c r="J28" s="189"/>
      <c r="K28" s="188" t="str">
        <f t="shared" si="0"/>
        <v/>
      </c>
      <c r="M28" s="22"/>
      <c r="N28" s="170" t="str">
        <f t="shared" si="4"/>
        <v/>
      </c>
      <c r="O28" s="171"/>
      <c r="P28" s="172">
        <f t="shared" si="3"/>
        <v>0</v>
      </c>
      <c r="Q28" s="173"/>
    </row>
    <row r="29" spans="1:17" x14ac:dyDescent="0.25">
      <c r="A29" s="197">
        <v>25</v>
      </c>
      <c r="B29" s="191"/>
      <c r="C29" s="188"/>
      <c r="D29" s="188"/>
      <c r="E29" s="189"/>
      <c r="F29" s="189"/>
      <c r="G29" s="189"/>
      <c r="H29" s="189"/>
      <c r="I29" s="60">
        <f t="shared" si="1"/>
        <v>0</v>
      </c>
      <c r="J29" s="189"/>
      <c r="K29" s="188" t="str">
        <f t="shared" si="0"/>
        <v/>
      </c>
      <c r="M29" s="22"/>
      <c r="N29" s="170" t="str">
        <f t="shared" si="4"/>
        <v/>
      </c>
      <c r="O29" s="171"/>
      <c r="P29" s="172">
        <f t="shared" si="3"/>
        <v>0</v>
      </c>
      <c r="Q29" s="173"/>
    </row>
    <row r="30" spans="1:17" x14ac:dyDescent="0.25">
      <c r="A30" s="197">
        <v>26</v>
      </c>
      <c r="B30" s="187"/>
      <c r="C30" s="188"/>
      <c r="D30" s="188"/>
      <c r="E30" s="189"/>
      <c r="F30" s="189"/>
      <c r="G30" s="189"/>
      <c r="H30" s="189"/>
      <c r="I30" s="60">
        <f t="shared" si="1"/>
        <v>0</v>
      </c>
      <c r="J30" s="189"/>
      <c r="K30" s="188" t="str">
        <f t="shared" si="0"/>
        <v/>
      </c>
      <c r="M30" s="22"/>
      <c r="N30" s="170" t="str">
        <f t="shared" si="4"/>
        <v/>
      </c>
      <c r="O30" s="171"/>
      <c r="P30" s="172">
        <f t="shared" si="3"/>
        <v>0</v>
      </c>
      <c r="Q30" s="173"/>
    </row>
    <row r="31" spans="1:17" x14ac:dyDescent="0.25">
      <c r="A31" s="197">
        <v>27</v>
      </c>
      <c r="B31" s="190"/>
      <c r="C31" s="188"/>
      <c r="D31" s="188"/>
      <c r="E31" s="189"/>
      <c r="F31" s="189"/>
      <c r="G31" s="189"/>
      <c r="H31" s="189"/>
      <c r="I31" s="60">
        <f t="shared" si="1"/>
        <v>0</v>
      </c>
      <c r="J31" s="189"/>
      <c r="K31" s="188" t="str">
        <f t="shared" si="0"/>
        <v/>
      </c>
      <c r="M31" s="22"/>
      <c r="N31" s="170" t="str">
        <f t="shared" si="4"/>
        <v/>
      </c>
      <c r="O31" s="171"/>
      <c r="P31" s="172">
        <f t="shared" si="3"/>
        <v>0</v>
      </c>
      <c r="Q31" s="173"/>
    </row>
    <row r="32" spans="1:17" x14ac:dyDescent="0.25">
      <c r="A32" s="197">
        <v>28</v>
      </c>
      <c r="B32" s="190"/>
      <c r="C32" s="188"/>
      <c r="D32" s="188"/>
      <c r="E32" s="189"/>
      <c r="F32" s="189"/>
      <c r="G32" s="189"/>
      <c r="H32" s="189"/>
      <c r="I32" s="60">
        <f t="shared" si="1"/>
        <v>0</v>
      </c>
      <c r="J32" s="189"/>
      <c r="K32" s="188" t="str">
        <f t="shared" si="0"/>
        <v/>
      </c>
      <c r="M32" s="22"/>
      <c r="N32" s="170" t="str">
        <f t="shared" si="4"/>
        <v/>
      </c>
      <c r="O32" s="171"/>
      <c r="P32" s="172">
        <f t="shared" si="3"/>
        <v>0</v>
      </c>
      <c r="Q32" s="173"/>
    </row>
    <row r="33" spans="1:17" x14ac:dyDescent="0.25">
      <c r="A33" s="197">
        <v>29</v>
      </c>
      <c r="B33" s="190"/>
      <c r="C33" s="188"/>
      <c r="D33" s="188"/>
      <c r="E33" s="189"/>
      <c r="F33" s="189"/>
      <c r="G33" s="189"/>
      <c r="H33" s="189"/>
      <c r="I33" s="60">
        <f t="shared" si="1"/>
        <v>0</v>
      </c>
      <c r="J33" s="189"/>
      <c r="K33" s="188" t="str">
        <f t="shared" si="0"/>
        <v/>
      </c>
      <c r="M33" s="22"/>
      <c r="N33" s="170" t="str">
        <f t="shared" si="4"/>
        <v/>
      </c>
      <c r="O33" s="171"/>
      <c r="P33" s="172">
        <f t="shared" si="3"/>
        <v>0</v>
      </c>
      <c r="Q33" s="173"/>
    </row>
    <row r="34" spans="1:17" x14ac:dyDescent="0.25">
      <c r="A34" s="197">
        <v>30</v>
      </c>
      <c r="B34" s="191"/>
      <c r="C34" s="188"/>
      <c r="D34" s="188"/>
      <c r="E34" s="189"/>
      <c r="F34" s="189"/>
      <c r="G34" s="189"/>
      <c r="H34" s="189"/>
      <c r="I34" s="60">
        <f t="shared" si="1"/>
        <v>0</v>
      </c>
      <c r="J34" s="189"/>
      <c r="K34" s="188" t="str">
        <f t="shared" si="0"/>
        <v/>
      </c>
      <c r="M34" s="22"/>
      <c r="N34" s="170" t="str">
        <f t="shared" si="4"/>
        <v/>
      </c>
      <c r="O34" s="171"/>
      <c r="P34" s="172">
        <f t="shared" si="3"/>
        <v>0</v>
      </c>
      <c r="Q34" s="173"/>
    </row>
    <row r="35" spans="1:17" outlineLevel="1" x14ac:dyDescent="0.25">
      <c r="A35" s="161">
        <v>31</v>
      </c>
      <c r="B35" s="187"/>
      <c r="C35" s="188"/>
      <c r="D35" s="188"/>
      <c r="E35" s="189"/>
      <c r="F35" s="189"/>
      <c r="G35" s="189"/>
      <c r="H35" s="189"/>
      <c r="I35" s="60">
        <f t="shared" si="1"/>
        <v>0</v>
      </c>
      <c r="J35" s="189"/>
      <c r="K35" s="188" t="str">
        <f t="shared" si="0"/>
        <v/>
      </c>
      <c r="M35" s="22"/>
      <c r="N35" s="170" t="str">
        <f t="shared" si="4"/>
        <v/>
      </c>
      <c r="O35" s="171"/>
      <c r="P35" s="172">
        <f t="shared" si="3"/>
        <v>0</v>
      </c>
      <c r="Q35" s="173"/>
    </row>
    <row r="36" spans="1:17" outlineLevel="1" x14ac:dyDescent="0.25">
      <c r="A36" s="161">
        <v>32</v>
      </c>
      <c r="B36" s="190"/>
      <c r="C36" s="188"/>
      <c r="D36" s="188"/>
      <c r="E36" s="189"/>
      <c r="F36" s="189"/>
      <c r="G36" s="189"/>
      <c r="H36" s="189"/>
      <c r="I36" s="60">
        <f t="shared" si="1"/>
        <v>0</v>
      </c>
      <c r="J36" s="189"/>
      <c r="K36" s="188" t="str">
        <f t="shared" si="0"/>
        <v/>
      </c>
      <c r="M36" s="22"/>
      <c r="N36" s="170" t="str">
        <f t="shared" si="4"/>
        <v/>
      </c>
      <c r="O36" s="171"/>
      <c r="P36" s="172">
        <f t="shared" si="3"/>
        <v>0</v>
      </c>
      <c r="Q36" s="173"/>
    </row>
    <row r="37" spans="1:17" outlineLevel="1" x14ac:dyDescent="0.25">
      <c r="A37" s="161">
        <v>33</v>
      </c>
      <c r="B37" s="190"/>
      <c r="C37" s="188"/>
      <c r="D37" s="188"/>
      <c r="E37" s="189"/>
      <c r="F37" s="189"/>
      <c r="G37" s="189"/>
      <c r="H37" s="189"/>
      <c r="I37" s="60">
        <f t="shared" si="1"/>
        <v>0</v>
      </c>
      <c r="J37" s="189"/>
      <c r="K37" s="188" t="str">
        <f t="shared" si="0"/>
        <v/>
      </c>
      <c r="M37" s="22"/>
      <c r="N37" s="170" t="str">
        <f t="shared" si="4"/>
        <v/>
      </c>
      <c r="O37" s="171"/>
      <c r="P37" s="172">
        <f t="shared" si="3"/>
        <v>0</v>
      </c>
      <c r="Q37" s="173"/>
    </row>
    <row r="38" spans="1:17" outlineLevel="1" x14ac:dyDescent="0.25">
      <c r="A38" s="161">
        <v>34</v>
      </c>
      <c r="B38" s="190"/>
      <c r="C38" s="188"/>
      <c r="D38" s="188"/>
      <c r="E38" s="189"/>
      <c r="F38" s="189"/>
      <c r="G38" s="189"/>
      <c r="H38" s="189"/>
      <c r="I38" s="60">
        <f t="shared" si="1"/>
        <v>0</v>
      </c>
      <c r="J38" s="189"/>
      <c r="K38" s="188" t="str">
        <f t="shared" si="0"/>
        <v/>
      </c>
      <c r="M38" s="22"/>
      <c r="N38" s="170" t="str">
        <f t="shared" si="4"/>
        <v/>
      </c>
      <c r="O38" s="171"/>
      <c r="P38" s="172">
        <f t="shared" si="3"/>
        <v>0</v>
      </c>
      <c r="Q38" s="173"/>
    </row>
    <row r="39" spans="1:17" outlineLevel="1" x14ac:dyDescent="0.25">
      <c r="A39" s="161">
        <v>35</v>
      </c>
      <c r="B39" s="191"/>
      <c r="C39" s="188"/>
      <c r="D39" s="188"/>
      <c r="E39" s="189"/>
      <c r="F39" s="189"/>
      <c r="G39" s="189"/>
      <c r="H39" s="189"/>
      <c r="I39" s="60">
        <f t="shared" si="1"/>
        <v>0</v>
      </c>
      <c r="J39" s="189"/>
      <c r="K39" s="188" t="str">
        <f t="shared" si="0"/>
        <v/>
      </c>
      <c r="M39" s="22"/>
      <c r="N39" s="170" t="str">
        <f t="shared" si="4"/>
        <v/>
      </c>
      <c r="O39" s="171"/>
      <c r="P39" s="172">
        <f t="shared" si="3"/>
        <v>0</v>
      </c>
      <c r="Q39" s="173"/>
    </row>
    <row r="40" spans="1:17" outlineLevel="1" x14ac:dyDescent="0.25">
      <c r="A40" s="161">
        <v>36</v>
      </c>
      <c r="B40" s="187"/>
      <c r="C40" s="188"/>
      <c r="D40" s="188"/>
      <c r="E40" s="189"/>
      <c r="F40" s="189"/>
      <c r="G40" s="189"/>
      <c r="H40" s="189"/>
      <c r="I40" s="60">
        <f t="shared" si="1"/>
        <v>0</v>
      </c>
      <c r="J40" s="189"/>
      <c r="K40" s="188" t="str">
        <f t="shared" si="0"/>
        <v/>
      </c>
      <c r="M40" s="22"/>
      <c r="N40" s="170" t="str">
        <f t="shared" si="4"/>
        <v/>
      </c>
      <c r="O40" s="171"/>
      <c r="P40" s="172">
        <f t="shared" si="3"/>
        <v>0</v>
      </c>
      <c r="Q40" s="173"/>
    </row>
    <row r="41" spans="1:17" outlineLevel="1" x14ac:dyDescent="0.25">
      <c r="A41" s="161">
        <v>37</v>
      </c>
      <c r="B41" s="190"/>
      <c r="C41" s="188"/>
      <c r="D41" s="188"/>
      <c r="E41" s="189"/>
      <c r="F41" s="189"/>
      <c r="G41" s="189"/>
      <c r="H41" s="189"/>
      <c r="I41" s="60">
        <f t="shared" si="1"/>
        <v>0</v>
      </c>
      <c r="J41" s="189"/>
      <c r="K41" s="188" t="str">
        <f t="shared" si="0"/>
        <v/>
      </c>
      <c r="M41" s="22"/>
      <c r="N41" s="170" t="str">
        <f t="shared" si="4"/>
        <v/>
      </c>
      <c r="O41" s="171"/>
      <c r="P41" s="172">
        <f t="shared" si="3"/>
        <v>0</v>
      </c>
      <c r="Q41" s="173"/>
    </row>
    <row r="42" spans="1:17" outlineLevel="1" x14ac:dyDescent="0.25">
      <c r="A42" s="161">
        <v>38</v>
      </c>
      <c r="B42" s="190"/>
      <c r="C42" s="188"/>
      <c r="D42" s="188"/>
      <c r="E42" s="189"/>
      <c r="F42" s="189"/>
      <c r="G42" s="189"/>
      <c r="H42" s="189"/>
      <c r="I42" s="60">
        <f t="shared" si="1"/>
        <v>0</v>
      </c>
      <c r="J42" s="189"/>
      <c r="K42" s="188" t="str">
        <f t="shared" si="0"/>
        <v/>
      </c>
      <c r="M42" s="22"/>
      <c r="N42" s="170" t="str">
        <f t="shared" si="4"/>
        <v/>
      </c>
      <c r="O42" s="171"/>
      <c r="P42" s="172">
        <f t="shared" si="3"/>
        <v>0</v>
      </c>
      <c r="Q42" s="173"/>
    </row>
    <row r="43" spans="1:17" outlineLevel="1" x14ac:dyDescent="0.25">
      <c r="A43" s="161">
        <v>39</v>
      </c>
      <c r="B43" s="190"/>
      <c r="C43" s="188"/>
      <c r="D43" s="188"/>
      <c r="E43" s="189"/>
      <c r="F43" s="189"/>
      <c r="G43" s="189"/>
      <c r="H43" s="189"/>
      <c r="I43" s="60">
        <f t="shared" si="1"/>
        <v>0</v>
      </c>
      <c r="J43" s="189"/>
      <c r="K43" s="188" t="str">
        <f t="shared" si="0"/>
        <v/>
      </c>
      <c r="M43" s="22"/>
      <c r="N43" s="170" t="str">
        <f t="shared" si="4"/>
        <v/>
      </c>
      <c r="O43" s="171"/>
      <c r="P43" s="172">
        <f t="shared" si="3"/>
        <v>0</v>
      </c>
      <c r="Q43" s="173"/>
    </row>
    <row r="44" spans="1:17" outlineLevel="1" x14ac:dyDescent="0.25">
      <c r="A44" s="161">
        <v>40</v>
      </c>
      <c r="B44" s="191"/>
      <c r="C44" s="188"/>
      <c r="D44" s="188"/>
      <c r="E44" s="189"/>
      <c r="F44" s="189"/>
      <c r="G44" s="189"/>
      <c r="H44" s="189"/>
      <c r="I44" s="60">
        <f t="shared" si="1"/>
        <v>0</v>
      </c>
      <c r="J44" s="189"/>
      <c r="K44" s="188" t="str">
        <f t="shared" si="0"/>
        <v/>
      </c>
      <c r="M44" s="22"/>
      <c r="N44" s="170" t="str">
        <f t="shared" si="4"/>
        <v/>
      </c>
      <c r="O44" s="171"/>
      <c r="P44" s="172">
        <f t="shared" si="3"/>
        <v>0</v>
      </c>
      <c r="Q44" s="173"/>
    </row>
    <row r="45" spans="1:17" outlineLevel="1" x14ac:dyDescent="0.25">
      <c r="A45" s="161">
        <v>41</v>
      </c>
      <c r="B45" s="187"/>
      <c r="C45" s="188"/>
      <c r="D45" s="188"/>
      <c r="E45" s="189"/>
      <c r="F45" s="189"/>
      <c r="G45" s="189"/>
      <c r="H45" s="189"/>
      <c r="I45" s="60">
        <f t="shared" si="1"/>
        <v>0</v>
      </c>
      <c r="J45" s="189"/>
      <c r="K45" s="188" t="str">
        <f t="shared" si="0"/>
        <v/>
      </c>
      <c r="M45" s="22"/>
      <c r="N45" s="170" t="str">
        <f t="shared" si="4"/>
        <v/>
      </c>
      <c r="O45" s="171"/>
      <c r="P45" s="172">
        <f t="shared" si="3"/>
        <v>0</v>
      </c>
      <c r="Q45" s="173"/>
    </row>
    <row r="46" spans="1:17" outlineLevel="1" x14ac:dyDescent="0.25">
      <c r="A46" s="161">
        <v>42</v>
      </c>
      <c r="B46" s="190"/>
      <c r="C46" s="188"/>
      <c r="D46" s="188"/>
      <c r="E46" s="189"/>
      <c r="F46" s="189"/>
      <c r="G46" s="189"/>
      <c r="H46" s="189"/>
      <c r="I46" s="60">
        <f t="shared" si="1"/>
        <v>0</v>
      </c>
      <c r="J46" s="189"/>
      <c r="K46" s="188" t="str">
        <f t="shared" si="0"/>
        <v/>
      </c>
      <c r="M46" s="22"/>
      <c r="N46" s="170" t="str">
        <f t="shared" si="4"/>
        <v/>
      </c>
      <c r="O46" s="171"/>
      <c r="P46" s="172">
        <f t="shared" si="3"/>
        <v>0</v>
      </c>
      <c r="Q46" s="173"/>
    </row>
    <row r="47" spans="1:17" outlineLevel="1" x14ac:dyDescent="0.25">
      <c r="A47" s="161">
        <v>43</v>
      </c>
      <c r="B47" s="190"/>
      <c r="C47" s="188"/>
      <c r="D47" s="188"/>
      <c r="E47" s="189"/>
      <c r="F47" s="189"/>
      <c r="G47" s="189"/>
      <c r="H47" s="189"/>
      <c r="I47" s="60">
        <f t="shared" si="1"/>
        <v>0</v>
      </c>
      <c r="J47" s="189"/>
      <c r="K47" s="188" t="str">
        <f t="shared" si="0"/>
        <v/>
      </c>
      <c r="M47" s="22"/>
      <c r="N47" s="170" t="str">
        <f t="shared" si="4"/>
        <v/>
      </c>
      <c r="O47" s="171"/>
      <c r="P47" s="172">
        <f t="shared" si="3"/>
        <v>0</v>
      </c>
      <c r="Q47" s="173"/>
    </row>
    <row r="48" spans="1:17" outlineLevel="1" x14ac:dyDescent="0.25">
      <c r="A48" s="161">
        <v>44</v>
      </c>
      <c r="B48" s="190"/>
      <c r="C48" s="188"/>
      <c r="D48" s="188"/>
      <c r="E48" s="189"/>
      <c r="F48" s="189"/>
      <c r="G48" s="189"/>
      <c r="H48" s="189"/>
      <c r="I48" s="60">
        <f t="shared" si="1"/>
        <v>0</v>
      </c>
      <c r="J48" s="189"/>
      <c r="K48" s="188" t="str">
        <f t="shared" si="0"/>
        <v/>
      </c>
      <c r="M48" s="22"/>
      <c r="N48" s="170" t="str">
        <f t="shared" si="4"/>
        <v/>
      </c>
      <c r="O48" s="171"/>
      <c r="P48" s="172">
        <f t="shared" si="3"/>
        <v>0</v>
      </c>
      <c r="Q48" s="173"/>
    </row>
    <row r="49" spans="1:17" outlineLevel="1" x14ac:dyDescent="0.25">
      <c r="A49" s="161">
        <v>45</v>
      </c>
      <c r="B49" s="191"/>
      <c r="C49" s="188"/>
      <c r="D49" s="188"/>
      <c r="E49" s="189"/>
      <c r="F49" s="189"/>
      <c r="G49" s="189"/>
      <c r="H49" s="189"/>
      <c r="I49" s="60">
        <f t="shared" si="1"/>
        <v>0</v>
      </c>
      <c r="J49" s="189"/>
      <c r="K49" s="188" t="str">
        <f t="shared" si="0"/>
        <v/>
      </c>
      <c r="M49" s="22"/>
      <c r="N49" s="170" t="str">
        <f t="shared" si="4"/>
        <v/>
      </c>
      <c r="O49" s="171"/>
      <c r="P49" s="172">
        <f t="shared" si="3"/>
        <v>0</v>
      </c>
      <c r="Q49" s="173"/>
    </row>
    <row r="50" spans="1:17" outlineLevel="1" x14ac:dyDescent="0.25">
      <c r="A50" s="161">
        <v>46</v>
      </c>
      <c r="B50" s="187"/>
      <c r="C50" s="188"/>
      <c r="D50" s="188"/>
      <c r="E50" s="189"/>
      <c r="F50" s="189"/>
      <c r="G50" s="189"/>
      <c r="H50" s="189"/>
      <c r="I50" s="60">
        <f t="shared" si="1"/>
        <v>0</v>
      </c>
      <c r="J50" s="189"/>
      <c r="K50" s="188" t="str">
        <f t="shared" si="0"/>
        <v/>
      </c>
      <c r="M50" s="22"/>
      <c r="N50" s="170" t="str">
        <f t="shared" si="4"/>
        <v/>
      </c>
      <c r="O50" s="171"/>
      <c r="P50" s="172">
        <f t="shared" si="3"/>
        <v>0</v>
      </c>
      <c r="Q50" s="173"/>
    </row>
    <row r="51" spans="1:17" outlineLevel="1" x14ac:dyDescent="0.25">
      <c r="A51" s="161">
        <v>47</v>
      </c>
      <c r="B51" s="190"/>
      <c r="C51" s="188"/>
      <c r="D51" s="188"/>
      <c r="E51" s="189"/>
      <c r="F51" s="189"/>
      <c r="G51" s="189"/>
      <c r="H51" s="189"/>
      <c r="I51" s="60">
        <f t="shared" si="1"/>
        <v>0</v>
      </c>
      <c r="J51" s="189"/>
      <c r="K51" s="188" t="str">
        <f t="shared" si="0"/>
        <v/>
      </c>
      <c r="M51" s="22"/>
      <c r="N51" s="170" t="str">
        <f t="shared" si="4"/>
        <v/>
      </c>
      <c r="O51" s="171"/>
      <c r="P51" s="172">
        <f t="shared" si="3"/>
        <v>0</v>
      </c>
      <c r="Q51" s="173"/>
    </row>
    <row r="52" spans="1:17" outlineLevel="1" x14ac:dyDescent="0.25">
      <c r="A52" s="161">
        <v>48</v>
      </c>
      <c r="B52" s="190"/>
      <c r="C52" s="188"/>
      <c r="D52" s="188"/>
      <c r="E52" s="189"/>
      <c r="F52" s="189"/>
      <c r="G52" s="189"/>
      <c r="H52" s="189"/>
      <c r="I52" s="60">
        <f t="shared" si="1"/>
        <v>0</v>
      </c>
      <c r="J52" s="189"/>
      <c r="K52" s="188" t="str">
        <f t="shared" si="0"/>
        <v/>
      </c>
      <c r="M52" s="22"/>
      <c r="N52" s="170" t="str">
        <f t="shared" si="4"/>
        <v/>
      </c>
      <c r="O52" s="171"/>
      <c r="P52" s="172">
        <f t="shared" si="3"/>
        <v>0</v>
      </c>
      <c r="Q52" s="173"/>
    </row>
    <row r="53" spans="1:17" outlineLevel="1" x14ac:dyDescent="0.25">
      <c r="A53" s="161">
        <v>49</v>
      </c>
      <c r="B53" s="190"/>
      <c r="C53" s="188"/>
      <c r="D53" s="188"/>
      <c r="E53" s="189"/>
      <c r="F53" s="189"/>
      <c r="G53" s="189"/>
      <c r="H53" s="189"/>
      <c r="I53" s="60">
        <f t="shared" si="1"/>
        <v>0</v>
      </c>
      <c r="J53" s="189"/>
      <c r="K53" s="188" t="str">
        <f t="shared" si="0"/>
        <v/>
      </c>
      <c r="M53" s="22"/>
      <c r="N53" s="170" t="str">
        <f t="shared" si="4"/>
        <v/>
      </c>
      <c r="O53" s="171"/>
      <c r="P53" s="172">
        <f t="shared" si="3"/>
        <v>0</v>
      </c>
      <c r="Q53" s="173"/>
    </row>
    <row r="54" spans="1:17" outlineLevel="1" x14ac:dyDescent="0.25">
      <c r="A54" s="161">
        <v>50</v>
      </c>
      <c r="B54" s="191"/>
      <c r="C54" s="188"/>
      <c r="D54" s="188"/>
      <c r="E54" s="189"/>
      <c r="F54" s="189"/>
      <c r="G54" s="189"/>
      <c r="H54" s="189"/>
      <c r="I54" s="60">
        <f t="shared" si="1"/>
        <v>0</v>
      </c>
      <c r="J54" s="189"/>
      <c r="K54" s="188" t="str">
        <f t="shared" si="0"/>
        <v/>
      </c>
      <c r="M54" s="22"/>
      <c r="N54" s="170" t="str">
        <f t="shared" si="4"/>
        <v/>
      </c>
      <c r="O54" s="171"/>
      <c r="P54" s="172">
        <f t="shared" si="3"/>
        <v>0</v>
      </c>
      <c r="Q54" s="173"/>
    </row>
    <row r="55" spans="1:17" outlineLevel="1" x14ac:dyDescent="0.25">
      <c r="A55" s="161">
        <v>51</v>
      </c>
      <c r="B55" s="187"/>
      <c r="C55" s="188"/>
      <c r="D55" s="188"/>
      <c r="E55" s="189"/>
      <c r="F55" s="189"/>
      <c r="G55" s="189"/>
      <c r="H55" s="189"/>
      <c r="I55" s="60">
        <f t="shared" si="1"/>
        <v>0</v>
      </c>
      <c r="J55" s="189"/>
      <c r="K55" s="188" t="str">
        <f t="shared" si="0"/>
        <v/>
      </c>
      <c r="M55" s="22"/>
      <c r="N55" s="170" t="str">
        <f t="shared" si="4"/>
        <v/>
      </c>
      <c r="O55" s="171"/>
      <c r="P55" s="172">
        <f t="shared" si="3"/>
        <v>0</v>
      </c>
      <c r="Q55" s="173"/>
    </row>
    <row r="56" spans="1:17" outlineLevel="1" x14ac:dyDescent="0.25">
      <c r="A56" s="161">
        <v>52</v>
      </c>
      <c r="B56" s="190"/>
      <c r="C56" s="188"/>
      <c r="D56" s="188"/>
      <c r="E56" s="189"/>
      <c r="F56" s="189"/>
      <c r="G56" s="189"/>
      <c r="H56" s="189"/>
      <c r="I56" s="60">
        <f t="shared" si="1"/>
        <v>0</v>
      </c>
      <c r="J56" s="189"/>
      <c r="K56" s="188" t="str">
        <f t="shared" si="0"/>
        <v/>
      </c>
      <c r="M56" s="22"/>
      <c r="N56" s="170" t="str">
        <f t="shared" si="4"/>
        <v/>
      </c>
      <c r="O56" s="171"/>
      <c r="P56" s="172">
        <f t="shared" si="3"/>
        <v>0</v>
      </c>
      <c r="Q56" s="173"/>
    </row>
    <row r="57" spans="1:17" outlineLevel="1" x14ac:dyDescent="0.25">
      <c r="A57" s="161">
        <v>53</v>
      </c>
      <c r="B57" s="190"/>
      <c r="C57" s="188"/>
      <c r="D57" s="188"/>
      <c r="E57" s="189"/>
      <c r="F57" s="189"/>
      <c r="G57" s="189"/>
      <c r="H57" s="189"/>
      <c r="I57" s="60">
        <f t="shared" si="1"/>
        <v>0</v>
      </c>
      <c r="J57" s="189"/>
      <c r="K57" s="188" t="str">
        <f t="shared" si="0"/>
        <v/>
      </c>
      <c r="M57" s="22"/>
      <c r="N57" s="170" t="str">
        <f t="shared" si="4"/>
        <v/>
      </c>
      <c r="O57" s="171"/>
      <c r="P57" s="172">
        <f t="shared" si="3"/>
        <v>0</v>
      </c>
      <c r="Q57" s="173"/>
    </row>
    <row r="58" spans="1:17" outlineLevel="1" x14ac:dyDescent="0.25">
      <c r="A58" s="161">
        <v>54</v>
      </c>
      <c r="B58" s="190"/>
      <c r="C58" s="188"/>
      <c r="D58" s="188"/>
      <c r="E58" s="189"/>
      <c r="F58" s="189"/>
      <c r="G58" s="189"/>
      <c r="H58" s="189"/>
      <c r="I58" s="60">
        <f t="shared" si="1"/>
        <v>0</v>
      </c>
      <c r="J58" s="189"/>
      <c r="K58" s="188" t="str">
        <f t="shared" si="0"/>
        <v/>
      </c>
      <c r="M58" s="22"/>
      <c r="N58" s="170" t="str">
        <f t="shared" si="4"/>
        <v/>
      </c>
      <c r="O58" s="171"/>
      <c r="P58" s="172">
        <f t="shared" si="3"/>
        <v>0</v>
      </c>
      <c r="Q58" s="173"/>
    </row>
    <row r="59" spans="1:17" outlineLevel="1" x14ac:dyDescent="0.25">
      <c r="A59" s="161">
        <v>55</v>
      </c>
      <c r="B59" s="191"/>
      <c r="C59" s="188"/>
      <c r="D59" s="188"/>
      <c r="E59" s="189"/>
      <c r="F59" s="189"/>
      <c r="G59" s="189"/>
      <c r="H59" s="189"/>
      <c r="I59" s="60">
        <f t="shared" si="1"/>
        <v>0</v>
      </c>
      <c r="J59" s="189"/>
      <c r="K59" s="188" t="str">
        <f t="shared" si="0"/>
        <v/>
      </c>
      <c r="M59" s="22"/>
      <c r="N59" s="170" t="str">
        <f t="shared" si="4"/>
        <v/>
      </c>
      <c r="O59" s="171"/>
      <c r="P59" s="172">
        <f t="shared" si="3"/>
        <v>0</v>
      </c>
      <c r="Q59" s="173"/>
    </row>
    <row r="60" spans="1:17" outlineLevel="1" x14ac:dyDescent="0.25">
      <c r="A60" s="161">
        <v>56</v>
      </c>
      <c r="B60" s="187"/>
      <c r="C60" s="188"/>
      <c r="D60" s="188"/>
      <c r="E60" s="189"/>
      <c r="F60" s="189"/>
      <c r="G60" s="189"/>
      <c r="H60" s="189"/>
      <c r="I60" s="60">
        <f t="shared" si="1"/>
        <v>0</v>
      </c>
      <c r="J60" s="189"/>
      <c r="K60" s="188" t="str">
        <f t="shared" si="0"/>
        <v/>
      </c>
      <c r="M60" s="22"/>
      <c r="N60" s="170" t="str">
        <f t="shared" si="4"/>
        <v/>
      </c>
      <c r="O60" s="171"/>
      <c r="P60" s="172">
        <f t="shared" si="3"/>
        <v>0</v>
      </c>
      <c r="Q60" s="173"/>
    </row>
    <row r="61" spans="1:17" outlineLevel="1" x14ac:dyDescent="0.25">
      <c r="A61" s="161">
        <v>57</v>
      </c>
      <c r="B61" s="190"/>
      <c r="C61" s="188"/>
      <c r="D61" s="188"/>
      <c r="E61" s="189"/>
      <c r="F61" s="189"/>
      <c r="G61" s="189"/>
      <c r="H61" s="189"/>
      <c r="I61" s="60">
        <f t="shared" si="1"/>
        <v>0</v>
      </c>
      <c r="J61" s="189"/>
      <c r="K61" s="188" t="str">
        <f t="shared" si="0"/>
        <v/>
      </c>
      <c r="M61" s="22"/>
      <c r="N61" s="170" t="str">
        <f t="shared" si="4"/>
        <v/>
      </c>
      <c r="O61" s="171"/>
      <c r="P61" s="172">
        <f t="shared" si="3"/>
        <v>0</v>
      </c>
      <c r="Q61" s="173"/>
    </row>
    <row r="62" spans="1:17" outlineLevel="1" x14ac:dyDescent="0.25">
      <c r="A62" s="161">
        <v>58</v>
      </c>
      <c r="B62" s="190"/>
      <c r="C62" s="188"/>
      <c r="D62" s="188"/>
      <c r="E62" s="189"/>
      <c r="F62" s="189"/>
      <c r="G62" s="189"/>
      <c r="H62" s="189"/>
      <c r="I62" s="60">
        <f t="shared" si="1"/>
        <v>0</v>
      </c>
      <c r="J62" s="189"/>
      <c r="K62" s="188" t="str">
        <f t="shared" si="0"/>
        <v/>
      </c>
      <c r="M62" s="22"/>
      <c r="N62" s="170" t="str">
        <f t="shared" si="4"/>
        <v/>
      </c>
      <c r="O62" s="171"/>
      <c r="P62" s="172">
        <f t="shared" si="3"/>
        <v>0</v>
      </c>
      <c r="Q62" s="173"/>
    </row>
    <row r="63" spans="1:17" outlineLevel="1" x14ac:dyDescent="0.25">
      <c r="A63" s="161">
        <v>59</v>
      </c>
      <c r="B63" s="190"/>
      <c r="C63" s="188"/>
      <c r="D63" s="188"/>
      <c r="E63" s="189"/>
      <c r="F63" s="189"/>
      <c r="G63" s="189"/>
      <c r="H63" s="189"/>
      <c r="I63" s="60">
        <f t="shared" si="1"/>
        <v>0</v>
      </c>
      <c r="J63" s="189"/>
      <c r="K63" s="188" t="str">
        <f t="shared" si="0"/>
        <v/>
      </c>
      <c r="M63" s="22"/>
      <c r="N63" s="170" t="str">
        <f t="shared" si="4"/>
        <v/>
      </c>
      <c r="O63" s="171"/>
      <c r="P63" s="172">
        <f t="shared" si="3"/>
        <v>0</v>
      </c>
      <c r="Q63" s="173"/>
    </row>
    <row r="64" spans="1:17" outlineLevel="1" x14ac:dyDescent="0.25">
      <c r="A64" s="161">
        <v>60</v>
      </c>
      <c r="B64" s="191"/>
      <c r="C64" s="188"/>
      <c r="D64" s="188"/>
      <c r="E64" s="189"/>
      <c r="F64" s="189"/>
      <c r="G64" s="189"/>
      <c r="H64" s="189"/>
      <c r="I64" s="60">
        <f t="shared" si="1"/>
        <v>0</v>
      </c>
      <c r="J64" s="189"/>
      <c r="K64" s="188" t="str">
        <f t="shared" si="0"/>
        <v/>
      </c>
      <c r="M64" s="22"/>
      <c r="N64" s="170" t="str">
        <f t="shared" si="4"/>
        <v/>
      </c>
      <c r="O64" s="171"/>
      <c r="P64" s="172">
        <f t="shared" si="3"/>
        <v>0</v>
      </c>
      <c r="Q64" s="173"/>
    </row>
    <row r="65" spans="1:17" x14ac:dyDescent="0.25">
      <c r="A65" s="195"/>
      <c r="B65" s="196" t="s">
        <v>207</v>
      </c>
      <c r="C65" s="174"/>
      <c r="D65" s="174"/>
      <c r="E65" s="174"/>
      <c r="F65" s="174"/>
      <c r="G65" s="174"/>
      <c r="H65" s="175"/>
      <c r="I65" s="176">
        <f>SUM(I5:I64)</f>
        <v>0</v>
      </c>
      <c r="J65" s="177"/>
      <c r="K65" s="178"/>
      <c r="L65" s="179"/>
      <c r="M65" s="180"/>
      <c r="N65" s="181"/>
      <c r="O65" s="182"/>
      <c r="P65" s="183">
        <f>SUM(P5:P64)</f>
        <v>0</v>
      </c>
      <c r="Q65" s="180"/>
    </row>
    <row r="67" spans="1:17" s="162" customFormat="1" ht="14.25" x14ac:dyDescent="0.2">
      <c r="B67" s="58" t="s">
        <v>174</v>
      </c>
      <c r="M67" s="162" t="s">
        <v>175</v>
      </c>
      <c r="N67" s="184"/>
      <c r="P67" s="185"/>
    </row>
    <row r="68" spans="1:17" x14ac:dyDescent="0.25">
      <c r="B68" s="51" t="s">
        <v>176</v>
      </c>
      <c r="M68" s="161" t="s">
        <v>177</v>
      </c>
    </row>
    <row r="69" spans="1:17" x14ac:dyDescent="0.25">
      <c r="B69" s="51" t="s">
        <v>178</v>
      </c>
      <c r="M69" s="161" t="s">
        <v>179</v>
      </c>
    </row>
    <row r="70" spans="1:17" x14ac:dyDescent="0.25">
      <c r="B70" s="51" t="s">
        <v>180</v>
      </c>
      <c r="M70" s="161" t="s">
        <v>181</v>
      </c>
    </row>
    <row r="71" spans="1:17" x14ac:dyDescent="0.25">
      <c r="B71" s="51" t="s">
        <v>182</v>
      </c>
    </row>
  </sheetData>
  <sheetProtection algorithmName="SHA-512" hashValue="JBjRB4II4EGyzbZFodKmskAc+6WDBWoF8m8IMzdxkbIqA3IQJkHeX6Dm7jca4OXZZc2oNRjaepKIKxxvchyaKA==" saltValue="1xnOceYeIOHEtnWQCLLFTQ==" spinCount="100000" sheet="1" formatCells="0" formatColumns="0"/>
  <dataValidations count="3">
    <dataValidation type="list" allowBlank="1" showInputMessage="1" showErrorMessage="1" sqref="M5:M64" xr:uid="{00000000-0002-0000-0500-000000000000}">
      <formula1>"מאשר, מאשר חלקי, לא מאשר"</formula1>
    </dataValidation>
    <dataValidation type="list" allowBlank="1" showInputMessage="1" showErrorMessage="1" sqref="J5:J64" xr:uid="{00000000-0002-0000-0500-000001000000}">
      <formula1>"הצעה א, הצעה ב, הצעה ג"</formula1>
    </dataValidation>
    <dataValidation type="list" allowBlank="1" showInputMessage="1" showErrorMessage="1" sqref="O5:O64" xr:uid="{00000000-0002-0000-0500-000002000000}">
      <formula1>"מאושר, לא מאושר"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6:F27"/>
  <sheetViews>
    <sheetView rightToLeft="1" topLeftCell="A7" zoomScaleNormal="100" workbookViewId="0">
      <selection activeCell="C24" sqref="C24"/>
    </sheetView>
  </sheetViews>
  <sheetFormatPr defaultColWidth="9.125" defaultRowHeight="15" x14ac:dyDescent="0.25"/>
  <cols>
    <col min="1" max="1" width="2.875" style="51" customWidth="1"/>
    <col min="2" max="2" width="47" style="51" customWidth="1"/>
    <col min="3" max="3" width="22.125" style="51" customWidth="1"/>
    <col min="4" max="4" width="19.125" style="51" customWidth="1"/>
    <col min="5" max="5" width="12.125" style="51" customWidth="1"/>
    <col min="6" max="6" width="12.25" style="51" customWidth="1"/>
    <col min="7" max="16384" width="9.125" style="51"/>
  </cols>
  <sheetData>
    <row r="6" spans="2:6" x14ac:dyDescent="0.25">
      <c r="D6" s="45" t="str">
        <f>'שאלון למילוי הבקשה - חובה'!C29</f>
        <v>דירוג סוציואקונומי של הישוב:</v>
      </c>
      <c r="E6" s="55">
        <f>'שאלון למילוי הבקשה - חובה'!D29</f>
        <v>0</v>
      </c>
      <c r="F6" s="207" t="str">
        <f>IF(E6=0,"ישלמלא שאלון","")</f>
        <v>ישלמלא שאלון</v>
      </c>
    </row>
    <row r="7" spans="2:6" x14ac:dyDescent="0.25">
      <c r="D7" s="45" t="str">
        <f>'שאלון למילוי הבקשה - חובה'!C31</f>
        <v>קו עימות:</v>
      </c>
      <c r="E7" s="55">
        <f>'שאלון למילוי הבקשה - חובה'!D31</f>
        <v>0</v>
      </c>
      <c r="F7" s="207" t="str">
        <f>IF(E7=0,"ישלמלא שאלון","")</f>
        <v>ישלמלא שאלון</v>
      </c>
    </row>
    <row r="8" spans="2:6" x14ac:dyDescent="0.25">
      <c r="B8" s="58" t="s">
        <v>129</v>
      </c>
    </row>
    <row r="9" spans="2:6" x14ac:dyDescent="0.25">
      <c r="B9" s="52">
        <f>'שאלון למילוי הבקשה - חובה'!$D$5</f>
        <v>0</v>
      </c>
      <c r="C9" s="52">
        <f>'שאלון למילוי הבקשה - חובה'!D5</f>
        <v>0</v>
      </c>
    </row>
    <row r="10" spans="2:6" x14ac:dyDescent="0.25">
      <c r="B10" s="53" t="str">
        <f>'שאלון למילוי הבקשה - חובה'!$C$7</f>
        <v>שם הגוף המבקש:</v>
      </c>
      <c r="C10" s="51">
        <f>'שאלון למילוי הבקשה - חובה'!D7</f>
        <v>0</v>
      </c>
    </row>
    <row r="11" spans="2:6" x14ac:dyDescent="0.25">
      <c r="B11" s="51" t="str">
        <f>'שאלון למילוי הבקשה - חובה'!$C$18</f>
        <v>שם המסגרת:</v>
      </c>
      <c r="C11" s="51">
        <f>'שאלון למילוי הבקשה - חובה'!D18</f>
        <v>0</v>
      </c>
    </row>
    <row r="12" spans="2:6" x14ac:dyDescent="0.25">
      <c r="B12" s="51" t="str">
        <f>'שאלון למילוי הבקשה - חובה'!$C$33</f>
        <v>מספר האנשים שעבורם מיועד הפרויקט:</v>
      </c>
      <c r="C12" s="51">
        <f>'שאלון למילוי הבקשה - חובה'!D33</f>
        <v>0</v>
      </c>
      <c r="D12" s="205" t="str">
        <f>IF(C12&lt;20,"מספר האנשים חייב להיות בין 20 ל 25",IF(C12&gt;25,"מספר האנשים חייב להיות בין 20 ל 25",""))</f>
        <v>מספר האנשים חייב להיות בין 20 ל 25</v>
      </c>
    </row>
    <row r="13" spans="2:6" x14ac:dyDescent="0.25">
      <c r="B13" s="51" t="str">
        <f>'שאלון למילוי הבקשה - חובה'!$C$35</f>
        <v>מספר חדרי קבוצות כולל חדרי פעילות וסדנאות:</v>
      </c>
      <c r="C13" s="51">
        <f>'שאלון למילוי הבקשה - חובה'!D35</f>
        <v>0</v>
      </c>
    </row>
    <row r="15" spans="2:6" ht="45" x14ac:dyDescent="0.25">
      <c r="B15" s="54" t="s">
        <v>130</v>
      </c>
      <c r="C15" s="54" t="s">
        <v>131</v>
      </c>
    </row>
    <row r="16" spans="2:6" ht="15" customHeight="1" x14ac:dyDescent="0.25">
      <c r="B16" s="54" t="str">
        <f>'ציוד לחדרי קבוצות'!B10</f>
        <v xml:space="preserve">קטגוריה א'- ציוד וריהוט לחדרי קבוצות  </v>
      </c>
      <c r="C16" s="56">
        <f>'ציוד לחדרי קבוצות'!G52</f>
        <v>0</v>
      </c>
    </row>
    <row r="17" spans="2:4" x14ac:dyDescent="0.25">
      <c r="B17" s="54" t="str">
        <f>'ציוד כללי'!B10</f>
        <v xml:space="preserve">קטגוריה ב'- ציוד כללי לסדנאות, חללים משותפים וציוד נוסף </v>
      </c>
      <c r="C17" s="56">
        <f>'ציוד כללי'!G65</f>
        <v>0</v>
      </c>
    </row>
    <row r="18" spans="2:4" x14ac:dyDescent="0.25">
      <c r="B18" s="54" t="s">
        <v>184</v>
      </c>
      <c r="C18" s="56">
        <f>'מטבח ואזור אכילה'!G30</f>
        <v>0</v>
      </c>
    </row>
    <row r="19" spans="2:4" x14ac:dyDescent="0.25">
      <c r="B19" s="54" t="s">
        <v>211</v>
      </c>
      <c r="C19" s="56">
        <f>'ציוד יעודי'!P65</f>
        <v>0</v>
      </c>
    </row>
    <row r="20" spans="2:4" x14ac:dyDescent="0.25">
      <c r="B20" s="59" t="s">
        <v>132</v>
      </c>
      <c r="C20" s="199">
        <f>SUM(C16:C19)</f>
        <v>0</v>
      </c>
    </row>
    <row r="22" spans="2:4" x14ac:dyDescent="0.25">
      <c r="B22" s="160" t="s">
        <v>138</v>
      </c>
    </row>
    <row r="23" spans="2:4" x14ac:dyDescent="0.25">
      <c r="B23" s="55" t="s">
        <v>133</v>
      </c>
      <c r="C23" s="55" t="s">
        <v>134</v>
      </c>
      <c r="D23" s="57" t="s">
        <v>135</v>
      </c>
    </row>
    <row r="24" spans="2:4" x14ac:dyDescent="0.25">
      <c r="B24" s="54" t="s">
        <v>136</v>
      </c>
      <c r="C24" s="157">
        <f>IF(E7="כן",90%,IF(E6&lt;=4,90%,IF(E6&lt;8,80%,70%)))</f>
        <v>0.9</v>
      </c>
      <c r="D24" s="60">
        <f>$C$20*C24</f>
        <v>0</v>
      </c>
    </row>
    <row r="25" spans="2:4" x14ac:dyDescent="0.25">
      <c r="B25" s="55" t="s">
        <v>137</v>
      </c>
      <c r="C25" s="158">
        <f>100%-C24</f>
        <v>9.9999999999999978E-2</v>
      </c>
      <c r="D25" s="60">
        <f>$C$20*C25</f>
        <v>0</v>
      </c>
    </row>
    <row r="26" spans="2:4" x14ac:dyDescent="0.25">
      <c r="B26" s="59" t="s">
        <v>77</v>
      </c>
      <c r="C26" s="159">
        <f>SUM(C24:C25)</f>
        <v>1</v>
      </c>
      <c r="D26" s="62">
        <f>SUM(D24:D25)</f>
        <v>0</v>
      </c>
    </row>
    <row r="27" spans="2:4" x14ac:dyDescent="0.25">
      <c r="D27" s="61"/>
    </row>
  </sheetData>
  <sheetProtection algorithmName="SHA-512" hashValue="lkoi5P3eGrGxffUAipu9OxOyO7p3E2bG8XLH++xXZaxqqNcS35kpFE/B02ReIjmqzpE8mRxrQOpJAk/Yb00riA==" saltValue="yeTjuYk1hDvnpGNgXTONxA==" spinCount="100000" sheet="1" formatCells="0" formatColumns="0" formatRows="0"/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91C56794C1C884449757CD34A945F162" ma:contentTypeVersion="18" ma:contentTypeDescription="צור מסמך חדש." ma:contentTypeScope="" ma:versionID="018c66ff0ba9c235dd7d4a57ef80d90c">
  <xsd:schema xmlns:xsd="http://www.w3.org/2001/XMLSchema" xmlns:xs="http://www.w3.org/2001/XMLSchema" xmlns:p="http://schemas.microsoft.com/office/2006/metadata/properties" xmlns:ns2="da760883-e893-4d8e-94f3-6851dc8251e5" xmlns:ns3="3a0a48e6-b766-42ba-a064-221a373db90e" targetNamespace="http://schemas.microsoft.com/office/2006/metadata/properties" ma:root="true" ma:fieldsID="49251fce080d2091eec5c7ae63b255fe" ns2:_="" ns3:_="">
    <xsd:import namespace="da760883-e893-4d8e-94f3-6851dc8251e5"/>
    <xsd:import namespace="3a0a48e6-b766-42ba-a064-221a373db9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60883-e893-4d8e-94f3-6851dc8251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תגיות תמונה" ma:readOnly="false" ma:fieldId="{5cf76f15-5ced-4ddc-b409-7134ff3c332f}" ma:taxonomyMulti="true" ma:sspId="d41ed93f-a8fb-45e3-8550-0c3d1880cf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a48e6-b766-42ba-a064-221a373db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משותף עם פרטים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eab2103-6b2d-4b80-a3fb-203b714f3148}" ma:internalName="TaxCatchAll" ma:showField="CatchAllData" ma:web="3a0a48e6-b766-42ba-a064-221a373db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760883-e893-4d8e-94f3-6851dc8251e5">
      <Terms xmlns="http://schemas.microsoft.com/office/infopath/2007/PartnerControls"/>
    </lcf76f155ced4ddcb4097134ff3c332f>
    <TaxCatchAll xmlns="3a0a48e6-b766-42ba-a064-221a373db90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5917DB-3D5C-48EC-A8BD-C25904FA55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760883-e893-4d8e-94f3-6851dc8251e5"/>
    <ds:schemaRef ds:uri="3a0a48e6-b766-42ba-a064-221a373db9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6EF35F-60EE-43EB-8539-561D596C6A1B}">
  <ds:schemaRefs>
    <ds:schemaRef ds:uri="http://schemas.openxmlformats.org/package/2006/metadata/core-properties"/>
    <ds:schemaRef ds:uri="http://www.w3.org/XML/1998/namespace"/>
    <ds:schemaRef ds:uri="http://purl.org/dc/terms/"/>
    <ds:schemaRef ds:uri="http://schemas.microsoft.com/sharepoint/v3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da760883-e893-4d8e-94f3-6851dc8251e5"/>
    <ds:schemaRef ds:uri="3a0a48e6-b766-42ba-a064-221a373db90e"/>
  </ds:schemaRefs>
</ds:datastoreItem>
</file>

<file path=customXml/itemProps3.xml><?xml version="1.0" encoding="utf-8"?>
<ds:datastoreItem xmlns:ds="http://schemas.openxmlformats.org/officeDocument/2006/customXml" ds:itemID="{3739193C-9992-44B9-AD6D-0437951D0B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7</vt:i4>
      </vt:variant>
    </vt:vector>
  </HeadingPairs>
  <TitlesOfParts>
    <vt:vector size="7" baseType="lpstr">
      <vt:lpstr>הנחיות להגשת הבקשה</vt:lpstr>
      <vt:lpstr>שאלון למילוי הבקשה - חובה</vt:lpstr>
      <vt:lpstr>ציוד לחדרי קבוצות</vt:lpstr>
      <vt:lpstr>ציוד כללי</vt:lpstr>
      <vt:lpstr>מטבח ואזור אכילה</vt:lpstr>
      <vt:lpstr>ציוד יעודי</vt:lpstr>
      <vt:lpstr>סיכום לוועדה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Vadim Ignatiev</dc:creator>
  <cp:lastModifiedBy>Sharon</cp:lastModifiedBy>
  <cp:lastPrinted>2025-09-14T09:15:26Z</cp:lastPrinted>
  <dcterms:created xsi:type="dcterms:W3CDTF">2013-08-02T06:29:35Z</dcterms:created>
  <dcterms:modified xsi:type="dcterms:W3CDTF">2025-10-21T06:21:27Z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0x01010091C56794C1C884449757CD34A945F162</vt:lpwstr>
  </property>
  <property fmtid="{D5CDD505-2E9C-101B-9397-08002B2CF9AE}" pid="4" name="Order">
    <vt:r8>10500</vt:r8>
  </property>
  <property fmtid="{D5CDD505-2E9C-101B-9397-08002B2CF9AE}" pid="5" name="TemplateUrl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MediaServiceImageTags">
    <vt:lpwstr/>
  </property>
</Properties>
</file>